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725"/>
  <workbookPr autoCompressPictures="0"/>
  <bookViews>
    <workbookView xWindow="0" yWindow="0" windowWidth="25600" windowHeight="14660"/>
  </bookViews>
  <sheets>
    <sheet name="Instructions" sheetId="1" r:id="rId1"/>
    <sheet name="Salvage Value Tables" sheetId="2" r:id="rId2"/>
    <sheet name="Tractor Cost Analysis" sheetId="3" r:id="rId3"/>
    <sheet name="Implement Cost Analysis" sheetId="4" r:id="rId4"/>
  </sheets>
  <calcPr calcId="140001" concurrentCalc="0"/>
  <customWorkbookViews>
    <customWorkbookView name="Christy Cassady - Personal View" guid="{52D06229-B970-A649-ADC5-448E79F8D2A9}" mergeInterval="0" personalView="1" yWindow="86" windowWidth="1037" windowHeight="502" activeSheetId="1"/>
    <customWorkbookView name="psilocybin - Personal View" guid="{B5EDB035-5880-4227-86B9-2FAE6E784DEA}" mergeInterval="0" personalView="1" maximized="1" xWindow="-11" yWindow="-11" windowWidth="1942" windowHeight="980" activeSheetId="1"/>
  </customWorkbookView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5" i="4" l="1"/>
  <c r="N36" i="4"/>
  <c r="K22" i="4"/>
  <c r="K26" i="4"/>
  <c r="K27" i="4"/>
  <c r="K28" i="4"/>
  <c r="K30" i="4"/>
  <c r="N19" i="4"/>
  <c r="N20" i="4"/>
  <c r="N27" i="4"/>
  <c r="K21" i="3"/>
  <c r="K35" i="4"/>
  <c r="K36" i="4"/>
  <c r="K38" i="4"/>
  <c r="K39" i="4"/>
  <c r="H35" i="4"/>
  <c r="H36" i="4"/>
  <c r="H38" i="4"/>
  <c r="H39" i="4"/>
  <c r="H22" i="4"/>
  <c r="H26" i="4"/>
  <c r="H20" i="4"/>
  <c r="H27" i="4"/>
  <c r="H28" i="4"/>
  <c r="H30" i="4"/>
  <c r="E22" i="4"/>
  <c r="E26" i="4"/>
  <c r="E20" i="4"/>
  <c r="E27" i="4"/>
  <c r="E28" i="4"/>
  <c r="E30" i="4"/>
  <c r="E35" i="4"/>
  <c r="E36" i="4"/>
  <c r="E38" i="4"/>
  <c r="E43" i="4"/>
  <c r="E44" i="4"/>
  <c r="E39" i="4"/>
  <c r="H37" i="3"/>
  <c r="E37" i="3"/>
  <c r="E31" i="4"/>
  <c r="H38" i="3"/>
  <c r="H39" i="3"/>
  <c r="H41" i="3"/>
  <c r="H43" i="3"/>
  <c r="H44" i="3"/>
  <c r="K41" i="3"/>
  <c r="K22" i="3"/>
  <c r="K30" i="3"/>
  <c r="K38" i="3"/>
  <c r="K39" i="3"/>
  <c r="E41" i="3"/>
  <c r="E38" i="3"/>
  <c r="I21" i="3"/>
  <c r="H11" i="3"/>
  <c r="H21" i="3"/>
  <c r="H24" i="3"/>
  <c r="H28" i="3"/>
  <c r="N28" i="4"/>
  <c r="N22" i="4"/>
  <c r="N26" i="4"/>
  <c r="N30" i="4"/>
  <c r="N38" i="4"/>
  <c r="N39" i="4"/>
  <c r="H43" i="4"/>
  <c r="H44" i="4"/>
  <c r="H31" i="4"/>
  <c r="K43" i="4"/>
  <c r="K44" i="4"/>
  <c r="K31" i="4"/>
  <c r="K29" i="3"/>
  <c r="H22" i="3"/>
  <c r="H30" i="3"/>
  <c r="N43" i="4"/>
  <c r="N44" i="4"/>
  <c r="N31" i="4"/>
  <c r="H29" i="3"/>
  <c r="H32" i="3"/>
  <c r="H48" i="3"/>
  <c r="H33" i="3"/>
  <c r="H49" i="3"/>
  <c r="K43" i="3"/>
  <c r="K24" i="3"/>
  <c r="K28" i="3"/>
  <c r="K32" i="3"/>
  <c r="K33" i="3"/>
  <c r="E39" i="3"/>
  <c r="E30" i="3"/>
  <c r="E29" i="3"/>
  <c r="F21" i="3"/>
  <c r="E21" i="3"/>
  <c r="K44" i="3"/>
  <c r="K49" i="3"/>
  <c r="K48" i="3"/>
  <c r="E43" i="3"/>
  <c r="E44" i="3"/>
  <c r="E24" i="3"/>
  <c r="E28" i="3"/>
  <c r="E32" i="3"/>
  <c r="E33" i="3"/>
  <c r="E49" i="3"/>
  <c r="E48" i="3"/>
</calcChain>
</file>

<file path=xl/sharedStrings.xml><?xml version="1.0" encoding="utf-8"?>
<sst xmlns="http://schemas.openxmlformats.org/spreadsheetml/2006/main" count="142" uniqueCount="116">
  <si>
    <t>****Primary Source: American Society of Agriculture and Biological Engineers. ****</t>
  </si>
  <si>
    <t>***Direct Source: "Estimating Farm Machinery Cost" Iowa State University Extension and Outreach***</t>
  </si>
  <si>
    <t>30-79 hp Tractors</t>
  </si>
  <si>
    <t>Annual Hours</t>
  </si>
  <si>
    <t>Age</t>
  </si>
  <si>
    <t>Machine Age</t>
  </si>
  <si>
    <t>Plows</t>
  </si>
  <si>
    <t>Other Tillage</t>
  </si>
  <si>
    <t>Planter, Drill, Sprayer</t>
  </si>
  <si>
    <t>Mower, Chopper</t>
  </si>
  <si>
    <t>Other</t>
  </si>
  <si>
    <t>Type of machine</t>
  </si>
  <si>
    <t>Accumulated hours</t>
  </si>
  <si>
    <t>Two-Wheel Drive Tractor</t>
  </si>
  <si>
    <t>Four-Wheel Drive Tractor</t>
  </si>
  <si>
    <t>Moldboard plow</t>
  </si>
  <si>
    <t>Heavy-Duty Disk</t>
  </si>
  <si>
    <t>Tandem Disk</t>
  </si>
  <si>
    <t>Chisel Plow</t>
  </si>
  <si>
    <t>Row Crop Cultivator</t>
  </si>
  <si>
    <t>Harrow</t>
  </si>
  <si>
    <t>Mower (Rotary)</t>
  </si>
  <si>
    <t>Rotary Tiller</t>
  </si>
  <si>
    <t>Row Crop Planter</t>
  </si>
  <si>
    <t>Grain Drill</t>
  </si>
  <si>
    <t>Boom-Type Sprayer</t>
  </si>
  <si>
    <t>Stalk Chopper</t>
  </si>
  <si>
    <t>Wagon</t>
  </si>
  <si>
    <t>Individual Tractor Cost Analysis</t>
  </si>
  <si>
    <t>Tractor Make</t>
  </si>
  <si>
    <t>Kubota</t>
  </si>
  <si>
    <t>Tractor Model</t>
  </si>
  <si>
    <t>M9540</t>
  </si>
  <si>
    <t>Year</t>
  </si>
  <si>
    <t xml:space="preserve">Age of Equipment </t>
  </si>
  <si>
    <t>Annual Use (Hrs.)</t>
  </si>
  <si>
    <t>Useful Economic life</t>
  </si>
  <si>
    <t>**New List Price**</t>
  </si>
  <si>
    <t>Purchase Price</t>
  </si>
  <si>
    <t>*Salvage Value as % of New List Price</t>
  </si>
  <si>
    <t>Salvage Value</t>
  </si>
  <si>
    <t>Average Value</t>
  </si>
  <si>
    <t>Total Depreciation</t>
  </si>
  <si>
    <t>Ownership Cost</t>
  </si>
  <si>
    <t>Annual Depreciation</t>
  </si>
  <si>
    <t>Interest (5% Ave. Value)</t>
  </si>
  <si>
    <t>Total Annual Ownership Cost</t>
  </si>
  <si>
    <t>Total Hourly Ownership Cost</t>
  </si>
  <si>
    <t>Operation Cost</t>
  </si>
  <si>
    <t>Average Annual Repairs</t>
  </si>
  <si>
    <t>Oil &amp; Lube (15% Fuel Cost)</t>
  </si>
  <si>
    <t>Labor (Sensitivity Analysis Sheet @ $10/Hr)</t>
  </si>
  <si>
    <t>Total Annual Operation Cost</t>
  </si>
  <si>
    <t>Total Hourly Operation Cost</t>
  </si>
  <si>
    <t>Combined Cost Total</t>
  </si>
  <si>
    <t>Total Annual Tractor Cost</t>
  </si>
  <si>
    <t>Total Hourly Tractor Cost</t>
  </si>
  <si>
    <t>Individual Implement Cost Analysis</t>
  </si>
  <si>
    <t>Age of Machine</t>
  </si>
  <si>
    <t>Annual Hrs. Used</t>
  </si>
  <si>
    <t>Useful Economic Life (Years)</t>
  </si>
  <si>
    <t>*New List Price*</t>
  </si>
  <si>
    <t>*Salvage Value as % New List Price*</t>
  </si>
  <si>
    <t xml:space="preserve">Average Price </t>
  </si>
  <si>
    <t xml:space="preserve">Total Depreciation </t>
  </si>
  <si>
    <t>Taxes, Insurance &amp; Storage (1% Ave. Value)</t>
  </si>
  <si>
    <t>Oil And Lube</t>
  </si>
  <si>
    <t>Total Annual Implement Cost</t>
  </si>
  <si>
    <t>Total Hourly Implement Cost</t>
  </si>
  <si>
    <t>PTO Horsepower</t>
  </si>
  <si>
    <t>Horsepower</t>
  </si>
  <si>
    <r>
      <t xml:space="preserve">Average Fuel Cost </t>
    </r>
    <r>
      <rPr>
        <i/>
        <sz val="11"/>
        <color theme="1"/>
        <rFont val="Calibri"/>
        <family val="2"/>
        <scheme val="minor"/>
      </rPr>
      <t>(Deisel: $2.20/Gal Gas: $2.15/Gal)</t>
    </r>
  </si>
  <si>
    <t>Tractor Information</t>
  </si>
  <si>
    <t>Your Tractor</t>
  </si>
  <si>
    <t>B1700</t>
  </si>
  <si>
    <t>Example #2</t>
  </si>
  <si>
    <t>Example #1</t>
  </si>
  <si>
    <t>Labor Rate</t>
  </si>
  <si>
    <t>Example #3</t>
  </si>
  <si>
    <t>Your Implement</t>
  </si>
  <si>
    <t>Implement Information</t>
  </si>
  <si>
    <t>Implement Make</t>
  </si>
  <si>
    <t>Implement Model</t>
  </si>
  <si>
    <t xml:space="preserve">Rainflo </t>
  </si>
  <si>
    <t>2600 Mulch Layer</t>
  </si>
  <si>
    <t xml:space="preserve">Penn Creek </t>
  </si>
  <si>
    <t>300gal Boom Sprayer</t>
  </si>
  <si>
    <t>Maschio</t>
  </si>
  <si>
    <t>Estimated Total Hours</t>
  </si>
  <si>
    <t>Model Year</t>
  </si>
  <si>
    <t>Estimating Vegetable Farm Equipment Costs</t>
  </si>
  <si>
    <t>This spreadsheet was developed in 2018-19 to help Kentucky vegetable farmers estimate tractor and equipment costs.</t>
  </si>
  <si>
    <t>To calculate tractor and equipment costs, input the appropriate values into the "Your Tractor" or "Your Implement" columns in the respective spreadsheet.</t>
  </si>
  <si>
    <t>Salvage values are determined as a percentage of new equipment list price. The appropriate percentage can be found by matching tractor/equipment in the "Salvage Value Tables."</t>
  </si>
  <si>
    <t>Implement repair costs (Cell N35) are assumed at 5% of new list price. Users may wish to change this percentage, based on the equipment repair table in "Salvage Value Tables" or the age/condition of specific equipment.</t>
  </si>
  <si>
    <t>This decision tool will be useful for specialty crop growers in two primary ways:</t>
  </si>
  <si>
    <t>1. Determining the total annual costs associated with specific tractors and equipment</t>
  </si>
  <si>
    <t>2. Assigning hourly equipment costs to individual enterprises, based on how much the tractor or implement is used for those enterprises</t>
  </si>
  <si>
    <t>Alex Butler, Extension Associate, Department of Agricultural Economics</t>
  </si>
  <si>
    <t>Tim Woods, Extension Professor, Department of Agricultural Economics &amp; Matt Ernst, Contractor, Center for Crop Diversification</t>
  </si>
  <si>
    <t>INSTRUCTIONS</t>
  </si>
  <si>
    <t>Hourly costs may be used in individual enterprise budgets, where the hourly cost is multiplied by the hours of use required for tractors and implements.</t>
  </si>
  <si>
    <t>To estimate tractor repair costs, users should input the appropriate percentage from the tractors repairs table on the "Salvage Value Tables" as part of the formula in cell L37.</t>
  </si>
  <si>
    <t>**Range has been reduced to UK Horticulture Research Farm parameters.**</t>
  </si>
  <si>
    <t xml:space="preserve"> </t>
  </si>
  <si>
    <t>Remaining salvage value as a percent of new list price</t>
  </si>
  <si>
    <t>Remaining salvage value as percent of new list price</t>
  </si>
  <si>
    <t>80-149 hp Tractors</t>
  </si>
  <si>
    <t>Accumulated repair costs as a percent of new list price</t>
  </si>
  <si>
    <t>Roller-packer, Mulcher</t>
  </si>
  <si>
    <t>Price of Fuel</t>
  </si>
  <si>
    <t>Taxes, Insurance and Storage (1% Ave. Value)</t>
  </si>
  <si>
    <t>Tiller and Cage Roller</t>
  </si>
  <si>
    <t>Center for Crop Diversification Fact Sheet</t>
  </si>
  <si>
    <t>www.uky.edu/CCD/</t>
  </si>
  <si>
    <t>CCD-FS-19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</si>
</sst>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scheme val="minor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10">
    <xf numFmtId="0" fontId="0" fillId="0" borderId="0" xfId="0"/>
    <xf numFmtId="166" fontId="0" fillId="0" borderId="0" xfId="0" applyNumberFormat="1"/>
    <xf numFmtId="0" fontId="2" fillId="0" borderId="0" xfId="0" applyFont="1"/>
    <xf numFmtId="0" fontId="3" fillId="0" borderId="0" xfId="0" applyFont="1"/>
    <xf numFmtId="0" fontId="0" fillId="3" borderId="1" xfId="0" applyFill="1" applyBorder="1"/>
    <xf numFmtId="0" fontId="2" fillId="3" borderId="2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0" borderId="0" xfId="0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0" fillId="0" borderId="0" xfId="0" applyFill="1"/>
    <xf numFmtId="0" fontId="2" fillId="0" borderId="0" xfId="0" applyFont="1" applyAlignment="1"/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0" fillId="0" borderId="6" xfId="0" applyBorder="1"/>
    <xf numFmtId="0" fontId="0" fillId="0" borderId="5" xfId="0" applyBorder="1"/>
    <xf numFmtId="0" fontId="4" fillId="0" borderId="6" xfId="0" applyFont="1" applyBorder="1" applyAlignment="1">
      <alignment horizontal="center"/>
    </xf>
    <xf numFmtId="166" fontId="0" fillId="0" borderId="5" xfId="1" applyNumberFormat="1" applyFont="1" applyBorder="1"/>
    <xf numFmtId="166" fontId="0" fillId="0" borderId="6" xfId="1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166" fontId="0" fillId="0" borderId="5" xfId="0" applyNumberFormat="1" applyBorder="1"/>
    <xf numFmtId="9" fontId="0" fillId="0" borderId="6" xfId="2" applyFont="1" applyBorder="1" applyAlignment="1">
      <alignment horizontal="center"/>
    </xf>
    <xf numFmtId="166" fontId="0" fillId="0" borderId="6" xfId="0" applyNumberFormat="1" applyBorder="1"/>
    <xf numFmtId="166" fontId="0" fillId="3" borderId="1" xfId="0" applyNumberFormat="1" applyFill="1" applyBorder="1"/>
    <xf numFmtId="166" fontId="0" fillId="0" borderId="7" xfId="0" applyNumberFormat="1" applyBorder="1"/>
    <xf numFmtId="0" fontId="0" fillId="0" borderId="8" xfId="0" applyBorder="1"/>
    <xf numFmtId="0" fontId="0" fillId="0" borderId="5" xfId="0" applyFill="1" applyBorder="1"/>
    <xf numFmtId="0" fontId="0" fillId="0" borderId="6" xfId="0" applyFill="1" applyBorder="1"/>
    <xf numFmtId="0" fontId="0" fillId="0" borderId="7" xfId="0" applyBorder="1"/>
    <xf numFmtId="0" fontId="2" fillId="0" borderId="0" xfId="0" applyFont="1" applyBorder="1" applyAlignment="1">
      <alignment horizontal="center" vertical="center"/>
    </xf>
    <xf numFmtId="0" fontId="0" fillId="0" borderId="0" xfId="0" applyBorder="1"/>
    <xf numFmtId="0" fontId="4" fillId="0" borderId="0" xfId="0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9" fontId="0" fillId="0" borderId="0" xfId="2" applyFont="1" applyBorder="1" applyAlignment="1">
      <alignment horizontal="center"/>
    </xf>
    <xf numFmtId="166" fontId="0" fillId="0" borderId="0" xfId="0" applyNumberFormat="1" applyBorder="1"/>
    <xf numFmtId="166" fontId="0" fillId="0" borderId="0" xfId="0" applyNumberFormat="1" applyFill="1" applyBorder="1"/>
    <xf numFmtId="0" fontId="3" fillId="0" borderId="0" xfId="0" applyFont="1" applyFill="1" applyBorder="1"/>
    <xf numFmtId="0" fontId="0" fillId="5" borderId="0" xfId="0" applyFill="1" applyBorder="1"/>
    <xf numFmtId="0" fontId="0" fillId="3" borderId="0" xfId="0" applyFill="1" applyBorder="1"/>
    <xf numFmtId="0" fontId="0" fillId="0" borderId="5" xfId="0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66" fontId="0" fillId="0" borderId="5" xfId="0" applyNumberFormat="1" applyFill="1" applyBorder="1"/>
    <xf numFmtId="164" fontId="0" fillId="0" borderId="6" xfId="0" applyNumberFormat="1" applyFill="1" applyBorder="1"/>
    <xf numFmtId="0" fontId="4" fillId="0" borderId="6" xfId="0" applyFont="1" applyFill="1" applyBorder="1" applyAlignment="1">
      <alignment horizontal="center" vertical="center" wrapText="1"/>
    </xf>
    <xf numFmtId="164" fontId="0" fillId="0" borderId="5" xfId="0" applyNumberFormat="1" applyFill="1" applyBorder="1"/>
    <xf numFmtId="9" fontId="0" fillId="0" borderId="6" xfId="0" applyNumberFormat="1" applyFill="1" applyBorder="1" applyAlignment="1">
      <alignment horizontal="center" vertical="center"/>
    </xf>
    <xf numFmtId="166" fontId="3" fillId="0" borderId="5" xfId="0" applyNumberFormat="1" applyFont="1" applyFill="1" applyBorder="1"/>
    <xf numFmtId="0" fontId="3" fillId="0" borderId="6" xfId="0" applyFont="1" applyFill="1" applyBorder="1"/>
    <xf numFmtId="166" fontId="5" fillId="0" borderId="5" xfId="0" applyNumberFormat="1" applyFont="1" applyFill="1" applyBorder="1"/>
    <xf numFmtId="0" fontId="5" fillId="0" borderId="5" xfId="0" applyFont="1" applyBorder="1"/>
    <xf numFmtId="0" fontId="5" fillId="3" borderId="1" xfId="0" applyFont="1" applyFill="1" applyBorder="1"/>
    <xf numFmtId="0" fontId="5" fillId="0" borderId="5" xfId="0" applyFont="1" applyFill="1" applyBorder="1"/>
    <xf numFmtId="166" fontId="5" fillId="3" borderId="1" xfId="0" applyNumberFormat="1" applyFont="1" applyFill="1" applyBorder="1"/>
    <xf numFmtId="166" fontId="6" fillId="0" borderId="5" xfId="0" applyNumberFormat="1" applyFont="1" applyFill="1" applyBorder="1"/>
    <xf numFmtId="0" fontId="2" fillId="0" borderId="6" xfId="0" applyFont="1" applyFill="1" applyBorder="1"/>
    <xf numFmtId="0" fontId="0" fillId="0" borderId="8" xfId="0" applyFill="1" applyBorder="1"/>
    <xf numFmtId="0" fontId="0" fillId="6" borderId="1" xfId="0" applyFill="1" applyBorder="1"/>
    <xf numFmtId="0" fontId="2" fillId="6" borderId="2" xfId="0" applyFont="1" applyFill="1" applyBorder="1"/>
    <xf numFmtId="0" fontId="0" fillId="6" borderId="2" xfId="0" applyFill="1" applyBorder="1"/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0" fillId="6" borderId="3" xfId="0" applyFill="1" applyBorder="1"/>
    <xf numFmtId="166" fontId="0" fillId="6" borderId="1" xfId="0" applyNumberFormat="1" applyFill="1" applyBorder="1"/>
    <xf numFmtId="166" fontId="0" fillId="0" borderId="4" xfId="0" applyNumberFormat="1" applyBorder="1"/>
    <xf numFmtId="166" fontId="0" fillId="8" borderId="4" xfId="0" applyNumberFormat="1" applyFill="1" applyBorder="1"/>
    <xf numFmtId="0" fontId="1" fillId="0" borderId="5" xfId="3" applyFill="1" applyBorder="1"/>
    <xf numFmtId="0" fontId="1" fillId="0" borderId="5" xfId="3" applyNumberFormat="1" applyFill="1" applyBorder="1"/>
    <xf numFmtId="166" fontId="1" fillId="7" borderId="9" xfId="3" applyNumberFormat="1" applyFill="1" applyBorder="1"/>
    <xf numFmtId="166" fontId="1" fillId="7" borderId="11" xfId="3" applyNumberFormat="1" applyFill="1" applyBorder="1"/>
    <xf numFmtId="9" fontId="1" fillId="7" borderId="11" xfId="3" applyNumberFormat="1" applyFill="1" applyBorder="1"/>
    <xf numFmtId="166" fontId="1" fillId="0" borderId="5" xfId="3" applyNumberFormat="1" applyFill="1" applyBorder="1"/>
    <xf numFmtId="0" fontId="2" fillId="5" borderId="12" xfId="0" applyFont="1" applyFill="1" applyBorder="1" applyAlignment="1">
      <alignment horizontal="center" vertical="center"/>
    </xf>
    <xf numFmtId="9" fontId="0" fillId="0" borderId="12" xfId="2" applyFont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0" fillId="5" borderId="5" xfId="0" applyFill="1" applyBorder="1"/>
    <xf numFmtId="0" fontId="0" fillId="5" borderId="6" xfId="0" applyFill="1" applyBorder="1"/>
    <xf numFmtId="9" fontId="0" fillId="0" borderId="20" xfId="2" applyFont="1" applyBorder="1" applyAlignment="1">
      <alignment horizontal="center" vertical="center"/>
    </xf>
    <xf numFmtId="9" fontId="0" fillId="0" borderId="21" xfId="2" applyFont="1" applyBorder="1" applyAlignment="1">
      <alignment horizontal="center" vertical="center"/>
    </xf>
    <xf numFmtId="9" fontId="0" fillId="0" borderId="22" xfId="2" applyFont="1" applyBorder="1" applyAlignment="1">
      <alignment horizontal="center" vertical="center"/>
    </xf>
    <xf numFmtId="9" fontId="0" fillId="0" borderId="23" xfId="2" applyFont="1" applyBorder="1" applyAlignment="1">
      <alignment horizontal="center" vertical="center"/>
    </xf>
    <xf numFmtId="9" fontId="0" fillId="0" borderId="24" xfId="2" applyFont="1" applyBorder="1" applyAlignment="1">
      <alignment horizontal="center" vertical="center"/>
    </xf>
    <xf numFmtId="0" fontId="0" fillId="5" borderId="13" xfId="0" applyFill="1" applyBorder="1"/>
    <xf numFmtId="0" fontId="0" fillId="0" borderId="10" xfId="0" applyBorder="1"/>
    <xf numFmtId="0" fontId="2" fillId="5" borderId="10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9" fontId="0" fillId="0" borderId="0" xfId="2" applyFont="1"/>
    <xf numFmtId="0" fontId="8" fillId="0" borderId="0" xfId="0" applyFont="1" applyFill="1" applyAlignment="1"/>
    <xf numFmtId="0" fontId="0" fillId="6" borderId="3" xfId="0" applyFill="1" applyBorder="1" applyAlignment="1">
      <alignment horizontal="center"/>
    </xf>
    <xf numFmtId="0" fontId="2" fillId="6" borderId="1" xfId="0" applyFont="1" applyFill="1" applyBorder="1"/>
    <xf numFmtId="166" fontId="2" fillId="6" borderId="2" xfId="0" applyNumberFormat="1" applyFont="1" applyFill="1" applyBorder="1"/>
    <xf numFmtId="0" fontId="2" fillId="6" borderId="3" xfId="0" applyFont="1" applyFill="1" applyBorder="1"/>
    <xf numFmtId="0" fontId="0" fillId="6" borderId="1" xfId="0" applyFill="1" applyBorder="1" applyAlignment="1">
      <alignment horizontal="center"/>
    </xf>
    <xf numFmtId="0" fontId="4" fillId="0" borderId="6" xfId="0" applyFont="1" applyBorder="1"/>
    <xf numFmtId="0" fontId="4" fillId="0" borderId="6" xfId="0" applyFont="1" applyBorder="1" applyAlignment="1">
      <alignment horizontal="center" wrapText="1"/>
    </xf>
    <xf numFmtId="9" fontId="0" fillId="0" borderId="6" xfId="2" applyFont="1" applyBorder="1"/>
    <xf numFmtId="166" fontId="2" fillId="6" borderId="1" xfId="0" applyNumberFormat="1" applyFont="1" applyFill="1" applyBorder="1"/>
    <xf numFmtId="166" fontId="2" fillId="6" borderId="3" xfId="0" applyNumberFormat="1" applyFont="1" applyFill="1" applyBorder="1"/>
    <xf numFmtId="0" fontId="0" fillId="0" borderId="6" xfId="0" applyBorder="1" applyAlignment="1">
      <alignment vertical="center"/>
    </xf>
    <xf numFmtId="0" fontId="0" fillId="0" borderId="0" xfId="0" applyAlignment="1">
      <alignment horizontal="right"/>
    </xf>
    <xf numFmtId="0" fontId="0" fillId="6" borderId="1" xfId="0" applyFill="1" applyBorder="1" applyAlignment="1">
      <alignment horizontal="right"/>
    </xf>
    <xf numFmtId="0" fontId="0" fillId="0" borderId="5" xfId="0" applyBorder="1" applyAlignment="1">
      <alignment horizontal="right" vertical="center"/>
    </xf>
    <xf numFmtId="0" fontId="0" fillId="0" borderId="5" xfId="0" applyBorder="1" applyAlignment="1">
      <alignment horizontal="right"/>
    </xf>
    <xf numFmtId="166" fontId="0" fillId="0" borderId="5" xfId="0" applyNumberFormat="1" applyBorder="1" applyAlignment="1">
      <alignment horizontal="right"/>
    </xf>
    <xf numFmtId="166" fontId="0" fillId="6" borderId="1" xfId="0" applyNumberFormat="1" applyFill="1" applyBorder="1" applyAlignment="1">
      <alignment horizontal="right"/>
    </xf>
    <xf numFmtId="166" fontId="2" fillId="6" borderId="1" xfId="0" applyNumberFormat="1" applyFont="1" applyFill="1" applyBorder="1" applyAlignment="1">
      <alignment horizontal="right"/>
    </xf>
    <xf numFmtId="0" fontId="0" fillId="0" borderId="7" xfId="0" applyBorder="1" applyAlignment="1">
      <alignment horizontal="right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9" fontId="0" fillId="0" borderId="32" xfId="2" applyFont="1" applyBorder="1" applyAlignment="1">
      <alignment horizontal="center" vertical="center"/>
    </xf>
    <xf numFmtId="9" fontId="0" fillId="0" borderId="33" xfId="2" applyFont="1" applyBorder="1" applyAlignment="1">
      <alignment horizontal="center" vertical="center"/>
    </xf>
    <xf numFmtId="9" fontId="0" fillId="0" borderId="12" xfId="2" applyFont="1" applyBorder="1"/>
    <xf numFmtId="9" fontId="0" fillId="0" borderId="21" xfId="2" applyFont="1" applyBorder="1"/>
    <xf numFmtId="9" fontId="0" fillId="0" borderId="23" xfId="2" applyFont="1" applyBorder="1"/>
    <xf numFmtId="9" fontId="0" fillId="0" borderId="24" xfId="2" applyFont="1" applyBorder="1"/>
    <xf numFmtId="9" fontId="0" fillId="0" borderId="32" xfId="2" applyFont="1" applyBorder="1"/>
    <xf numFmtId="9" fontId="0" fillId="0" borderId="33" xfId="2" applyFont="1" applyBorder="1"/>
    <xf numFmtId="9" fontId="0" fillId="0" borderId="34" xfId="2" applyFont="1" applyBorder="1"/>
    <xf numFmtId="9" fontId="0" fillId="0" borderId="35" xfId="2" applyFont="1" applyBorder="1"/>
    <xf numFmtId="9" fontId="0" fillId="0" borderId="16" xfId="2" applyFont="1" applyBorder="1"/>
    <xf numFmtId="0" fontId="2" fillId="5" borderId="36" xfId="0" applyFont="1" applyFill="1" applyBorder="1"/>
    <xf numFmtId="0" fontId="2" fillId="5" borderId="37" xfId="0" applyFont="1" applyFill="1" applyBorder="1"/>
    <xf numFmtId="0" fontId="2" fillId="5" borderId="38" xfId="0" applyFont="1" applyFill="1" applyBorder="1"/>
    <xf numFmtId="0" fontId="6" fillId="3" borderId="5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/>
    </xf>
    <xf numFmtId="0" fontId="6" fillId="3" borderId="28" xfId="0" applyFont="1" applyFill="1" applyBorder="1" applyAlignment="1">
      <alignment horizontal="left"/>
    </xf>
    <xf numFmtId="0" fontId="6" fillId="3" borderId="30" xfId="0" applyFont="1" applyFill="1" applyBorder="1" applyAlignment="1">
      <alignment horizontal="left"/>
    </xf>
    <xf numFmtId="0" fontId="0" fillId="3" borderId="6" xfId="0" applyFill="1" applyBorder="1"/>
    <xf numFmtId="0" fontId="2" fillId="3" borderId="0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left"/>
    </xf>
    <xf numFmtId="0" fontId="2" fillId="3" borderId="28" xfId="0" applyFont="1" applyFill="1" applyBorder="1" applyAlignment="1">
      <alignment horizontal="left"/>
    </xf>
    <xf numFmtId="0" fontId="2" fillId="3" borderId="30" xfId="0" applyFont="1" applyFill="1" applyBorder="1" applyAlignment="1">
      <alignment horizontal="left"/>
    </xf>
    <xf numFmtId="0" fontId="9" fillId="0" borderId="0" xfId="0" applyFont="1"/>
    <xf numFmtId="0" fontId="10" fillId="0" borderId="0" xfId="4"/>
    <xf numFmtId="0" fontId="2" fillId="4" borderId="27" xfId="0" applyFont="1" applyFill="1" applyBorder="1" applyAlignment="1">
      <alignment horizontal="left"/>
    </xf>
    <xf numFmtId="0" fontId="2" fillId="4" borderId="39" xfId="0" applyFont="1" applyFill="1" applyBorder="1" applyAlignment="1">
      <alignment horizontal="left"/>
    </xf>
    <xf numFmtId="0" fontId="2" fillId="4" borderId="10" xfId="0" applyFont="1" applyFill="1" applyBorder="1" applyAlignment="1">
      <alignment horizontal="left"/>
    </xf>
    <xf numFmtId="0" fontId="2" fillId="4" borderId="13" xfId="0" applyFont="1" applyFill="1" applyBorder="1" applyAlignment="1">
      <alignment horizontal="left"/>
    </xf>
    <xf numFmtId="0" fontId="2" fillId="4" borderId="27" xfId="0" applyFont="1" applyFill="1" applyBorder="1" applyAlignment="1">
      <alignment horizontal="left" wrapText="1"/>
    </xf>
    <xf numFmtId="0" fontId="2" fillId="4" borderId="39" xfId="0" applyFont="1" applyFill="1" applyBorder="1" applyAlignment="1">
      <alignment horizontal="left" wrapText="1"/>
    </xf>
    <xf numFmtId="0" fontId="2" fillId="4" borderId="40" xfId="0" applyFont="1" applyFill="1" applyBorder="1" applyAlignment="1">
      <alignment horizontal="left"/>
    </xf>
    <xf numFmtId="0" fontId="2" fillId="4" borderId="41" xfId="0" applyFont="1" applyFill="1" applyBorder="1" applyAlignment="1">
      <alignment horizontal="left"/>
    </xf>
    <xf numFmtId="0" fontId="2" fillId="5" borderId="36" xfId="0" applyFont="1" applyFill="1" applyBorder="1" applyAlignment="1">
      <alignment horizontal="center"/>
    </xf>
    <xf numFmtId="0" fontId="2" fillId="5" borderId="37" xfId="0" applyFont="1" applyFill="1" applyBorder="1" applyAlignment="1">
      <alignment horizontal="center"/>
    </xf>
    <xf numFmtId="0" fontId="2" fillId="5" borderId="38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left" wrapText="1"/>
    </xf>
    <xf numFmtId="0" fontId="2" fillId="4" borderId="19" xfId="0" applyFont="1" applyFill="1" applyBorder="1" applyAlignment="1">
      <alignment horizontal="left" wrapText="1"/>
    </xf>
    <xf numFmtId="0" fontId="2" fillId="4" borderId="22" xfId="0" applyFont="1" applyFill="1" applyBorder="1" applyAlignment="1">
      <alignment horizontal="left" wrapText="1"/>
    </xf>
    <xf numFmtId="0" fontId="2" fillId="4" borderId="24" xfId="0" applyFont="1" applyFill="1" applyBorder="1" applyAlignment="1">
      <alignment horizontal="left" wrapText="1"/>
    </xf>
    <xf numFmtId="0" fontId="2" fillId="4" borderId="17" xfId="0" applyFont="1" applyFill="1" applyBorder="1" applyAlignment="1">
      <alignment horizontal="left"/>
    </xf>
    <xf numFmtId="0" fontId="2" fillId="4" borderId="19" xfId="0" applyFont="1" applyFill="1" applyBorder="1" applyAlignment="1">
      <alignment horizontal="left"/>
    </xf>
    <xf numFmtId="0" fontId="2" fillId="4" borderId="20" xfId="0" applyFont="1" applyFill="1" applyBorder="1" applyAlignment="1">
      <alignment horizontal="left"/>
    </xf>
    <xf numFmtId="0" fontId="2" fillId="4" borderId="21" xfId="0" applyFont="1" applyFill="1" applyBorder="1" applyAlignment="1">
      <alignment horizontal="left"/>
    </xf>
    <xf numFmtId="0" fontId="2" fillId="4" borderId="17" xfId="0" applyFont="1" applyFill="1" applyBorder="1" applyAlignment="1">
      <alignment horizontal="left" vertical="center"/>
    </xf>
    <xf numFmtId="0" fontId="2" fillId="4" borderId="19" xfId="0" applyFont="1" applyFill="1" applyBorder="1" applyAlignment="1">
      <alignment horizontal="left" vertical="center"/>
    </xf>
    <xf numFmtId="0" fontId="2" fillId="4" borderId="22" xfId="0" applyFont="1" applyFill="1" applyBorder="1" applyAlignment="1">
      <alignment horizontal="left" vertical="center"/>
    </xf>
    <xf numFmtId="0" fontId="2" fillId="4" borderId="24" xfId="0" applyFont="1" applyFill="1" applyBorder="1" applyAlignment="1">
      <alignment horizontal="left" vertical="center"/>
    </xf>
    <xf numFmtId="0" fontId="8" fillId="3" borderId="17" xfId="0" applyFont="1" applyFill="1" applyBorder="1" applyAlignment="1">
      <alignment horizontal="center"/>
    </xf>
    <xf numFmtId="0" fontId="8" fillId="3" borderId="25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/>
    </xf>
    <xf numFmtId="0" fontId="7" fillId="3" borderId="37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8" fillId="3" borderId="28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3" borderId="29" xfId="0" applyFont="1" applyFill="1" applyBorder="1" applyAlignment="1">
      <alignment horizontal="center" vertic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5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6" fontId="1" fillId="7" borderId="10" xfId="3" applyNumberFormat="1" applyFill="1" applyBorder="1" applyAlignment="1">
      <alignment horizontal="center"/>
    </xf>
    <xf numFmtId="166" fontId="1" fillId="7" borderId="13" xfId="3" applyNumberFormat="1" applyFill="1" applyBorder="1" applyAlignment="1">
      <alignment horizontal="center"/>
    </xf>
    <xf numFmtId="166" fontId="1" fillId="7" borderId="14" xfId="3" applyNumberFormat="1" applyFill="1" applyBorder="1" applyAlignment="1">
      <alignment horizontal="center"/>
    </xf>
    <xf numFmtId="166" fontId="1" fillId="7" borderId="15" xfId="3" applyNumberFormat="1" applyFill="1" applyBorder="1" applyAlignment="1">
      <alignment horizontal="center"/>
    </xf>
    <xf numFmtId="0" fontId="1" fillId="7" borderId="10" xfId="3" applyFill="1" applyBorder="1" applyAlignment="1">
      <alignment horizontal="center"/>
    </xf>
    <xf numFmtId="0" fontId="1" fillId="7" borderId="13" xfId="3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7" borderId="9" xfId="3" applyFont="1" applyFill="1" applyBorder="1" applyAlignment="1">
      <alignment horizontal="center"/>
    </xf>
    <xf numFmtId="0" fontId="1" fillId="7" borderId="11" xfId="3" applyFill="1" applyBorder="1" applyAlignment="1">
      <alignment horizontal="center"/>
    </xf>
    <xf numFmtId="0" fontId="8" fillId="6" borderId="0" xfId="0" applyFont="1" applyFill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</cellXfs>
  <cellStyles count="5">
    <cellStyle name="20% - Accent1" xfId="3" builtinId="30"/>
    <cellStyle name="Currency" xfId="1" builtinId="4"/>
    <cellStyle name="Hyperlink" xfId="4" builtinId="8"/>
    <cellStyle name="Normal" xfId="0" builtinId="0"/>
    <cellStyle name="Percent" xfId="2" builtinId="5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emf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</xdr:colOff>
      <xdr:row>0</xdr:row>
      <xdr:rowOff>50800</xdr:rowOff>
    </xdr:from>
    <xdr:to>
      <xdr:col>13</xdr:col>
      <xdr:colOff>589280</xdr:colOff>
      <xdr:row>0</xdr:row>
      <xdr:rowOff>60959</xdr:rowOff>
    </xdr:to>
    <xdr:cxnSp macro="">
      <xdr:nvCxnSpPr>
        <xdr:cNvPr id="5" name="Straight Connector 4"/>
        <xdr:cNvCxnSpPr/>
      </xdr:nvCxnSpPr>
      <xdr:spPr>
        <a:xfrm flipV="1">
          <a:off x="10160" y="50800"/>
          <a:ext cx="9296400" cy="10159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10160</xdr:colOff>
      <xdr:row>4</xdr:row>
      <xdr:rowOff>81280</xdr:rowOff>
    </xdr:from>
    <xdr:to>
      <xdr:col>13</xdr:col>
      <xdr:colOff>589280</xdr:colOff>
      <xdr:row>4</xdr:row>
      <xdr:rowOff>91439</xdr:rowOff>
    </xdr:to>
    <xdr:cxnSp macro="">
      <xdr:nvCxnSpPr>
        <xdr:cNvPr id="7" name="Straight Connector 6"/>
        <xdr:cNvCxnSpPr/>
      </xdr:nvCxnSpPr>
      <xdr:spPr>
        <a:xfrm flipV="1">
          <a:off x="10160" y="812800"/>
          <a:ext cx="9296400" cy="10159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152400</xdr:colOff>
      <xdr:row>0</xdr:row>
      <xdr:rowOff>152400</xdr:rowOff>
    </xdr:from>
    <xdr:to>
      <xdr:col>13</xdr:col>
      <xdr:colOff>579120</xdr:colOff>
      <xdr:row>4</xdr:row>
      <xdr:rowOff>43180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152400"/>
          <a:ext cx="2438400" cy="622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162560</xdr:rowOff>
    </xdr:from>
    <xdr:to>
      <xdr:col>12</xdr:col>
      <xdr:colOff>165100</xdr:colOff>
      <xdr:row>31</xdr:row>
      <xdr:rowOff>157480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120" y="5760720"/>
          <a:ext cx="6870700" cy="1778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172720</xdr:rowOff>
    </xdr:from>
    <xdr:to>
      <xdr:col>6</xdr:col>
      <xdr:colOff>487680</xdr:colOff>
      <xdr:row>29</xdr:row>
      <xdr:rowOff>165100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2240" y="4856480"/>
          <a:ext cx="1828800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19</xdr:row>
      <xdr:rowOff>409575</xdr:rowOff>
    </xdr:from>
    <xdr:to>
      <xdr:col>17</xdr:col>
      <xdr:colOff>247650</xdr:colOff>
      <xdr:row>22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4220825" y="3686175"/>
          <a:ext cx="2076450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Use the "</a:t>
          </a:r>
          <a:r>
            <a:rPr lang="en-US" sz="1100" i="1"/>
            <a:t>Salvage Value Table</a:t>
          </a:r>
          <a:r>
            <a:rPr lang="en-US" sz="1100" baseline="0"/>
            <a:t>" Sheet to insert the salvage value percentage.</a:t>
          </a:r>
          <a:endParaRPr lang="en-US" sz="1100"/>
        </a:p>
      </xdr:txBody>
    </xdr:sp>
    <xdr:clientData/>
  </xdr:twoCellAnchor>
  <xdr:twoCellAnchor>
    <xdr:from>
      <xdr:col>12</xdr:col>
      <xdr:colOff>142875</xdr:colOff>
      <xdr:row>20</xdr:row>
      <xdr:rowOff>95250</xdr:rowOff>
    </xdr:from>
    <xdr:to>
      <xdr:col>13</xdr:col>
      <xdr:colOff>533400</xdr:colOff>
      <xdr:row>20</xdr:row>
      <xdr:rowOff>95250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CxnSpPr/>
      </xdr:nvCxnSpPr>
      <xdr:spPr>
        <a:xfrm flipH="1">
          <a:off x="13144500" y="3943350"/>
          <a:ext cx="1000125" cy="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133350</xdr:colOff>
      <xdr:row>11</xdr:row>
      <xdr:rowOff>85725</xdr:rowOff>
    </xdr:from>
    <xdr:to>
      <xdr:col>13</xdr:col>
      <xdr:colOff>523875</xdr:colOff>
      <xdr:row>11</xdr:row>
      <xdr:rowOff>85725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CxnSpPr/>
      </xdr:nvCxnSpPr>
      <xdr:spPr>
        <a:xfrm flipH="1">
          <a:off x="13134975" y="2219325"/>
          <a:ext cx="1000125" cy="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47625</xdr:colOff>
      <xdr:row>9</xdr:row>
      <xdr:rowOff>133350</xdr:rowOff>
    </xdr:from>
    <xdr:to>
      <xdr:col>17</xdr:col>
      <xdr:colOff>295275</xdr:colOff>
      <xdr:row>16</xdr:row>
      <xdr:rowOff>180975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/>
      </xdr:nvSpPr>
      <xdr:spPr>
        <a:xfrm>
          <a:off x="14268450" y="1885950"/>
          <a:ext cx="2076450" cy="1381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To have an estimate of the annual hours take</a:t>
          </a:r>
          <a:r>
            <a:rPr lang="en-US" sz="1100" baseline="0"/>
            <a:t> the total hours and divide that number by the age of the tractor.</a:t>
          </a:r>
        </a:p>
        <a:p>
          <a:r>
            <a:rPr lang="en-US" sz="1100"/>
            <a:t>Total Hours = 1098</a:t>
          </a:r>
        </a:p>
        <a:p>
          <a:r>
            <a:rPr lang="en-US" sz="1100"/>
            <a:t>Age</a:t>
          </a:r>
          <a:r>
            <a:rPr lang="en-US" sz="1100" baseline="0"/>
            <a:t> of Equip. = 3</a:t>
          </a:r>
        </a:p>
        <a:p>
          <a:r>
            <a:rPr lang="en-US" sz="1100" baseline="0"/>
            <a:t>Annaul hours = 2098 / 3 = 366</a:t>
          </a:r>
          <a:endParaRPr lang="en-US" sz="1100"/>
        </a:p>
      </xdr:txBody>
    </xdr:sp>
    <xdr:clientData/>
  </xdr:twoCellAnchor>
  <xdr:twoCellAnchor>
    <xdr:from>
      <xdr:col>12</xdr:col>
      <xdr:colOff>133350</xdr:colOff>
      <xdr:row>36</xdr:row>
      <xdr:rowOff>104775</xdr:rowOff>
    </xdr:from>
    <xdr:to>
      <xdr:col>13</xdr:col>
      <xdr:colOff>523875</xdr:colOff>
      <xdr:row>36</xdr:row>
      <xdr:rowOff>104775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CxnSpPr/>
      </xdr:nvCxnSpPr>
      <xdr:spPr>
        <a:xfrm flipH="1">
          <a:off x="13134975" y="7467600"/>
          <a:ext cx="1000125" cy="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35</xdr:row>
      <xdr:rowOff>28575</xdr:rowOff>
    </xdr:from>
    <xdr:to>
      <xdr:col>17</xdr:col>
      <xdr:colOff>257175</xdr:colOff>
      <xdr:row>39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/>
      </xdr:nvSpPr>
      <xdr:spPr>
        <a:xfrm>
          <a:off x="14230350" y="7200900"/>
          <a:ext cx="2076450" cy="895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Multiply the "</a:t>
          </a:r>
          <a:r>
            <a:rPr lang="en-US" sz="1100" i="1"/>
            <a:t>New List Price</a:t>
          </a:r>
          <a:r>
            <a:rPr lang="en-US" sz="1100"/>
            <a:t>" by</a:t>
          </a:r>
          <a:r>
            <a:rPr lang="en-US" sz="1100" baseline="0"/>
            <a:t> the "</a:t>
          </a:r>
          <a:r>
            <a:rPr lang="en-US" sz="1100" i="1" baseline="0"/>
            <a:t>Accumulated Repair Cost</a:t>
          </a:r>
          <a:r>
            <a:rPr lang="en-US" sz="1100" baseline="0"/>
            <a:t>" percentage from the "</a:t>
          </a:r>
          <a:r>
            <a:rPr lang="en-US" sz="1100" i="1" baseline="0"/>
            <a:t>Salvage Value Table</a:t>
          </a:r>
          <a:r>
            <a:rPr lang="en-US" sz="1100" baseline="0"/>
            <a:t>" sheet.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17</xdr:row>
      <xdr:rowOff>504825</xdr:rowOff>
    </xdr:from>
    <xdr:to>
      <xdr:col>20</xdr:col>
      <xdr:colOff>247650</xdr:colOff>
      <xdr:row>21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4182725" y="3819525"/>
          <a:ext cx="207645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Use the "</a:t>
          </a:r>
          <a:r>
            <a:rPr lang="en-US" sz="1100" i="1"/>
            <a:t>Salvage Value Tables"</a:t>
          </a:r>
          <a:r>
            <a:rPr lang="en-US" sz="1100" baseline="0"/>
            <a:t> Sheet to insert the salvage value percentage.</a:t>
          </a:r>
          <a:endParaRPr lang="en-US" sz="1100"/>
        </a:p>
      </xdr:txBody>
    </xdr:sp>
    <xdr:clientData/>
  </xdr:twoCellAnchor>
  <xdr:twoCellAnchor>
    <xdr:from>
      <xdr:col>15</xdr:col>
      <xdr:colOff>133350</xdr:colOff>
      <xdr:row>18</xdr:row>
      <xdr:rowOff>104775</xdr:rowOff>
    </xdr:from>
    <xdr:to>
      <xdr:col>16</xdr:col>
      <xdr:colOff>523875</xdr:colOff>
      <xdr:row>18</xdr:row>
      <xdr:rowOff>104775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CxnSpPr/>
      </xdr:nvCxnSpPr>
      <xdr:spPr>
        <a:xfrm flipH="1">
          <a:off x="13096875" y="3533775"/>
          <a:ext cx="1000125" cy="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35</xdr:row>
      <xdr:rowOff>114300</xdr:rowOff>
    </xdr:from>
    <xdr:to>
      <xdr:col>16</xdr:col>
      <xdr:colOff>457200</xdr:colOff>
      <xdr:row>35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CxnSpPr/>
      </xdr:nvCxnSpPr>
      <xdr:spPr>
        <a:xfrm flipH="1">
          <a:off x="14058900" y="7277100"/>
          <a:ext cx="1000125" cy="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19050</xdr:colOff>
      <xdr:row>33</xdr:row>
      <xdr:rowOff>171450</xdr:rowOff>
    </xdr:from>
    <xdr:to>
      <xdr:col>20</xdr:col>
      <xdr:colOff>266700</xdr:colOff>
      <xdr:row>38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15230475" y="6953250"/>
          <a:ext cx="2076450" cy="781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Oil and Lube is 5% of the Average</a:t>
          </a:r>
          <a:r>
            <a:rPr lang="en-US" sz="1100" baseline="0"/>
            <a:t> Annual Repairs.</a:t>
          </a:r>
          <a:br>
            <a:rPr lang="en-US" sz="1100" baseline="0"/>
          </a:br>
          <a:r>
            <a:rPr lang="en-US" sz="1100" baseline="0"/>
            <a:t>Example:</a:t>
          </a:r>
          <a:br>
            <a:rPr lang="en-US" sz="1100" baseline="0"/>
          </a:br>
          <a:r>
            <a:rPr lang="en-US" sz="1100" baseline="0"/>
            <a:t>Oil and Lube = 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uky.edu/CCD/" TargetMode="External"/><Relationship Id="rId2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tabSelected="1" zoomScale="125" zoomScaleNormal="125" zoomScalePageLayoutView="125" workbookViewId="0">
      <selection activeCell="A3" sqref="A3"/>
    </sheetView>
  </sheetViews>
  <sheetFormatPr baseColWidth="10" defaultColWidth="8.83203125" defaultRowHeight="14" x14ac:dyDescent="0"/>
  <sheetData>
    <row r="1" spans="1:2">
      <c r="A1" t="s">
        <v>104</v>
      </c>
    </row>
    <row r="2" spans="1:2">
      <c r="A2" s="2" t="s">
        <v>113</v>
      </c>
    </row>
    <row r="3" spans="1:2">
      <c r="A3" s="2" t="s">
        <v>115</v>
      </c>
    </row>
    <row r="6" spans="1:2" ht="23">
      <c r="A6" s="139" t="s">
        <v>90</v>
      </c>
    </row>
    <row r="7" spans="1:2">
      <c r="A7" t="s">
        <v>98</v>
      </c>
    </row>
    <row r="8" spans="1:2">
      <c r="A8" t="s">
        <v>99</v>
      </c>
    </row>
    <row r="11" spans="1:2">
      <c r="A11" t="s">
        <v>91</v>
      </c>
    </row>
    <row r="13" spans="1:2">
      <c r="A13" t="s">
        <v>95</v>
      </c>
    </row>
    <row r="14" spans="1:2">
      <c r="B14" t="s">
        <v>96</v>
      </c>
    </row>
    <row r="15" spans="1:2">
      <c r="B15" t="s">
        <v>97</v>
      </c>
    </row>
    <row r="17" spans="1:9">
      <c r="A17" s="2" t="s">
        <v>100</v>
      </c>
    </row>
    <row r="18" spans="1:9">
      <c r="A18" t="s">
        <v>92</v>
      </c>
    </row>
    <row r="20" spans="1:9">
      <c r="A20" t="s">
        <v>93</v>
      </c>
    </row>
    <row r="21" spans="1:9">
      <c r="H21" t="s">
        <v>104</v>
      </c>
    </row>
    <row r="22" spans="1:9">
      <c r="A22" t="s">
        <v>102</v>
      </c>
    </row>
    <row r="23" spans="1:9">
      <c r="A23" t="s">
        <v>94</v>
      </c>
    </row>
    <row r="25" spans="1:9">
      <c r="A25" t="s">
        <v>101</v>
      </c>
    </row>
    <row r="28" spans="1:9">
      <c r="I28" s="140" t="s">
        <v>114</v>
      </c>
    </row>
  </sheetData>
  <customSheetViews>
    <customSheetView guid="{52D06229-B970-A649-ADC5-448E79F8D2A9}" scale="125" topLeftCell="A10">
      <selection activeCell="H16" sqref="H16"/>
    </customSheetView>
    <customSheetView guid="{B5EDB035-5880-4227-86B9-2FAE6E784DEA}" scale="80">
      <selection activeCell="P7" sqref="P7"/>
    </customSheetView>
  </customSheetViews>
  <hyperlinks>
    <hyperlink ref="I28" r:id="rId1"/>
  </hyperlinks>
  <pageMargins left="0.75" right="0.75" top="1" bottom="1" header="0.5" footer="0.5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workbookViewId="0">
      <selection activeCell="V66" sqref="V66"/>
    </sheetView>
  </sheetViews>
  <sheetFormatPr baseColWidth="10" defaultColWidth="8.83203125" defaultRowHeight="14" x14ac:dyDescent="0"/>
  <cols>
    <col min="3" max="3" width="10" customWidth="1"/>
    <col min="11" max="11" width="10.6640625" customWidth="1"/>
  </cols>
  <sheetData>
    <row r="1" spans="1:16">
      <c r="A1" t="s">
        <v>0</v>
      </c>
    </row>
    <row r="2" spans="1:16">
      <c r="A2" t="s">
        <v>1</v>
      </c>
    </row>
    <row r="3" spans="1:16">
      <c r="A3" t="s">
        <v>103</v>
      </c>
    </row>
    <row r="4" spans="1:16" ht="15" thickBot="1"/>
    <row r="5" spans="1:16" ht="19" thickBot="1">
      <c r="B5" s="164" t="s">
        <v>105</v>
      </c>
      <c r="C5" s="165"/>
      <c r="D5" s="165"/>
      <c r="E5" s="165"/>
      <c r="F5" s="165"/>
      <c r="G5" s="165"/>
      <c r="H5" s="166"/>
      <c r="K5" s="173" t="s">
        <v>106</v>
      </c>
      <c r="L5" s="174"/>
      <c r="M5" s="174"/>
      <c r="N5" s="174"/>
      <c r="O5" s="174"/>
      <c r="P5" s="175"/>
    </row>
    <row r="6" spans="1:16" ht="43" thickBot="1">
      <c r="B6" s="86"/>
      <c r="C6" s="167" t="s">
        <v>2</v>
      </c>
      <c r="D6" s="168"/>
      <c r="E6" s="169"/>
      <c r="F6" s="167" t="s">
        <v>107</v>
      </c>
      <c r="G6" s="168"/>
      <c r="H6" s="169"/>
      <c r="K6" s="112" t="s">
        <v>5</v>
      </c>
      <c r="L6" s="112" t="s">
        <v>6</v>
      </c>
      <c r="M6" s="112" t="s">
        <v>7</v>
      </c>
      <c r="N6" s="112" t="s">
        <v>8</v>
      </c>
      <c r="O6" s="111" t="s">
        <v>9</v>
      </c>
      <c r="P6" s="112" t="s">
        <v>10</v>
      </c>
    </row>
    <row r="7" spans="1:16" ht="28">
      <c r="B7" s="87" t="s">
        <v>3</v>
      </c>
      <c r="C7" s="76">
        <v>200</v>
      </c>
      <c r="D7" s="74">
        <v>400</v>
      </c>
      <c r="E7" s="77">
        <v>600</v>
      </c>
      <c r="F7" s="76">
        <v>200</v>
      </c>
      <c r="G7" s="74">
        <v>400</v>
      </c>
      <c r="H7" s="77">
        <v>600</v>
      </c>
      <c r="K7" s="115">
        <v>1</v>
      </c>
      <c r="L7" s="116">
        <v>0.47</v>
      </c>
      <c r="M7" s="116">
        <v>0.61</v>
      </c>
      <c r="N7" s="116">
        <v>0.65</v>
      </c>
      <c r="O7" s="116">
        <v>0.47</v>
      </c>
      <c r="P7" s="117">
        <v>0.69</v>
      </c>
    </row>
    <row r="8" spans="1:16">
      <c r="B8" s="88" t="s">
        <v>4</v>
      </c>
      <c r="C8" s="78"/>
      <c r="D8" s="39"/>
      <c r="E8" s="79"/>
      <c r="F8" s="78"/>
      <c r="G8" s="39"/>
      <c r="H8" s="85"/>
      <c r="K8" s="113">
        <v>2</v>
      </c>
      <c r="L8" s="75">
        <v>0.44</v>
      </c>
      <c r="M8" s="75">
        <v>0.54</v>
      </c>
      <c r="N8" s="75">
        <v>0.6</v>
      </c>
      <c r="O8" s="75">
        <v>0.44</v>
      </c>
      <c r="P8" s="81">
        <v>0.62</v>
      </c>
    </row>
    <row r="9" spans="1:16">
      <c r="B9" s="88">
        <v>1</v>
      </c>
      <c r="C9" s="80">
        <v>0.65</v>
      </c>
      <c r="D9" s="75">
        <v>0.6</v>
      </c>
      <c r="E9" s="81">
        <v>0.56000000000000005</v>
      </c>
      <c r="F9" s="80">
        <v>0.69</v>
      </c>
      <c r="G9" s="75">
        <v>0.68</v>
      </c>
      <c r="H9" s="81">
        <v>0.68</v>
      </c>
      <c r="K9" s="113">
        <v>3</v>
      </c>
      <c r="L9" s="75">
        <v>0.42</v>
      </c>
      <c r="M9" s="75">
        <v>0.49</v>
      </c>
      <c r="N9" s="75">
        <v>0.56000000000000005</v>
      </c>
      <c r="O9" s="75">
        <v>0.41</v>
      </c>
      <c r="P9" s="81">
        <v>0.56000000000000005</v>
      </c>
    </row>
    <row r="10" spans="1:16">
      <c r="B10" s="88">
        <v>2</v>
      </c>
      <c r="C10" s="80">
        <v>0.59</v>
      </c>
      <c r="D10" s="75">
        <v>0.54</v>
      </c>
      <c r="E10" s="81">
        <v>0.5</v>
      </c>
      <c r="F10" s="80">
        <v>0.62</v>
      </c>
      <c r="G10" s="75">
        <v>0.62</v>
      </c>
      <c r="H10" s="81">
        <v>0.61</v>
      </c>
      <c r="K10" s="113">
        <v>4</v>
      </c>
      <c r="L10" s="75">
        <v>0.4</v>
      </c>
      <c r="M10" s="75">
        <v>0.45</v>
      </c>
      <c r="N10" s="75">
        <v>0.53</v>
      </c>
      <c r="O10" s="75">
        <v>0.39</v>
      </c>
      <c r="P10" s="81">
        <v>0.52</v>
      </c>
    </row>
    <row r="11" spans="1:16">
      <c r="B11" s="88">
        <v>3</v>
      </c>
      <c r="C11" s="80">
        <v>0.54</v>
      </c>
      <c r="D11" s="75">
        <v>0.49</v>
      </c>
      <c r="E11" s="81">
        <v>0.46</v>
      </c>
      <c r="F11" s="80">
        <v>0.56999999999999995</v>
      </c>
      <c r="G11" s="75">
        <v>0.56999999999999995</v>
      </c>
      <c r="H11" s="81">
        <v>0.56000000000000005</v>
      </c>
      <c r="K11" s="113">
        <v>5</v>
      </c>
      <c r="L11" s="75">
        <v>0.39</v>
      </c>
      <c r="M11" s="75">
        <v>0.42</v>
      </c>
      <c r="N11" s="75">
        <v>0.5</v>
      </c>
      <c r="O11" s="75">
        <v>0.37</v>
      </c>
      <c r="P11" s="81">
        <v>0.48</v>
      </c>
    </row>
    <row r="12" spans="1:16">
      <c r="B12" s="88">
        <v>4</v>
      </c>
      <c r="C12" s="80">
        <v>0.51</v>
      </c>
      <c r="D12" s="75">
        <v>0.46</v>
      </c>
      <c r="E12" s="81">
        <v>0.43</v>
      </c>
      <c r="F12" s="80">
        <v>0.53</v>
      </c>
      <c r="G12" s="75">
        <v>0.53</v>
      </c>
      <c r="H12" s="81">
        <v>0.52</v>
      </c>
      <c r="K12" s="113">
        <v>6</v>
      </c>
      <c r="L12" s="75">
        <v>0.38</v>
      </c>
      <c r="M12" s="75">
        <v>0.39</v>
      </c>
      <c r="N12" s="75">
        <v>0.48</v>
      </c>
      <c r="O12" s="75">
        <v>0.35</v>
      </c>
      <c r="P12" s="81">
        <v>0.45</v>
      </c>
    </row>
    <row r="13" spans="1:16">
      <c r="B13" s="88">
        <v>5</v>
      </c>
      <c r="C13" s="80">
        <v>0.48</v>
      </c>
      <c r="D13" s="75">
        <v>0.43</v>
      </c>
      <c r="E13" s="81">
        <v>0.4</v>
      </c>
      <c r="F13" s="80">
        <v>0.5</v>
      </c>
      <c r="G13" s="75">
        <v>0.49</v>
      </c>
      <c r="H13" s="81">
        <v>0.49</v>
      </c>
      <c r="K13" s="113">
        <v>7</v>
      </c>
      <c r="L13" s="75">
        <v>0.36</v>
      </c>
      <c r="M13" s="75">
        <v>0.36</v>
      </c>
      <c r="N13" s="75">
        <v>0.46</v>
      </c>
      <c r="O13" s="75">
        <v>0.33</v>
      </c>
      <c r="P13" s="81">
        <v>0.42</v>
      </c>
    </row>
    <row r="14" spans="1:16">
      <c r="B14" s="88">
        <v>6</v>
      </c>
      <c r="C14" s="80">
        <v>0.45</v>
      </c>
      <c r="D14" s="75">
        <v>0.4</v>
      </c>
      <c r="E14" s="81">
        <v>0.37</v>
      </c>
      <c r="F14" s="80">
        <v>0.47</v>
      </c>
      <c r="G14" s="75">
        <v>0.46</v>
      </c>
      <c r="H14" s="81">
        <v>0.46</v>
      </c>
      <c r="K14" s="113">
        <v>8</v>
      </c>
      <c r="L14" s="75">
        <v>0.35</v>
      </c>
      <c r="M14" s="75">
        <v>0.34</v>
      </c>
      <c r="N14" s="75">
        <v>0.44</v>
      </c>
      <c r="O14" s="75">
        <v>0.32</v>
      </c>
      <c r="P14" s="81">
        <v>0.4</v>
      </c>
    </row>
    <row r="15" spans="1:16">
      <c r="B15" s="88">
        <v>7</v>
      </c>
      <c r="C15" s="80">
        <v>0.42</v>
      </c>
      <c r="D15" s="75">
        <v>0.38</v>
      </c>
      <c r="E15" s="81">
        <v>0.35</v>
      </c>
      <c r="F15" s="80">
        <v>0.44</v>
      </c>
      <c r="G15" s="75">
        <v>0.44</v>
      </c>
      <c r="H15" s="81">
        <v>0.43</v>
      </c>
      <c r="K15" s="113">
        <v>9</v>
      </c>
      <c r="L15" s="75">
        <v>0.34</v>
      </c>
      <c r="M15" s="75">
        <v>0.31</v>
      </c>
      <c r="N15" s="75">
        <v>0.42</v>
      </c>
      <c r="O15" s="75">
        <v>0.31</v>
      </c>
      <c r="P15" s="81">
        <v>0.37</v>
      </c>
    </row>
    <row r="16" spans="1:16">
      <c r="B16" s="88">
        <v>8</v>
      </c>
      <c r="C16" s="80">
        <v>0.4</v>
      </c>
      <c r="D16" s="75">
        <v>0.36</v>
      </c>
      <c r="E16" s="81">
        <v>0.33</v>
      </c>
      <c r="F16" s="80">
        <v>0.42</v>
      </c>
      <c r="G16" s="75">
        <v>0.41</v>
      </c>
      <c r="H16" s="81">
        <v>0.41</v>
      </c>
      <c r="K16" s="113">
        <v>10</v>
      </c>
      <c r="L16" s="75">
        <v>0.33</v>
      </c>
      <c r="M16" s="75">
        <v>0.3</v>
      </c>
      <c r="N16" s="75">
        <v>0.4</v>
      </c>
      <c r="O16" s="75">
        <v>0.3</v>
      </c>
      <c r="P16" s="81">
        <v>0.35</v>
      </c>
    </row>
    <row r="17" spans="2:16">
      <c r="B17" s="88">
        <v>9</v>
      </c>
      <c r="C17" s="80">
        <v>0.38</v>
      </c>
      <c r="D17" s="75">
        <v>0.34</v>
      </c>
      <c r="E17" s="81">
        <v>0.31</v>
      </c>
      <c r="F17" s="80">
        <v>0.4</v>
      </c>
      <c r="G17" s="75">
        <v>0.39</v>
      </c>
      <c r="H17" s="81">
        <v>0.39</v>
      </c>
      <c r="K17" s="113">
        <v>11</v>
      </c>
      <c r="L17" s="75">
        <v>0.32</v>
      </c>
      <c r="M17" s="75">
        <v>0.28000000000000003</v>
      </c>
      <c r="N17" s="75">
        <v>0.39</v>
      </c>
      <c r="O17" s="75">
        <v>0.28000000000000003</v>
      </c>
      <c r="P17" s="81">
        <v>0.33</v>
      </c>
    </row>
    <row r="18" spans="2:16">
      <c r="B18" s="88">
        <v>10</v>
      </c>
      <c r="C18" s="80">
        <v>0.36</v>
      </c>
      <c r="D18" s="75">
        <v>0.32</v>
      </c>
      <c r="E18" s="81">
        <v>0.3</v>
      </c>
      <c r="F18" s="80">
        <v>0.38</v>
      </c>
      <c r="G18" s="75">
        <v>0.37</v>
      </c>
      <c r="H18" s="81">
        <v>0.37</v>
      </c>
      <c r="K18" s="113">
        <v>12</v>
      </c>
      <c r="L18" s="75">
        <v>0.32</v>
      </c>
      <c r="M18" s="75">
        <v>0.26</v>
      </c>
      <c r="N18" s="75">
        <v>0.38</v>
      </c>
      <c r="O18" s="75">
        <v>0.27</v>
      </c>
      <c r="P18" s="81">
        <v>0.31</v>
      </c>
    </row>
    <row r="19" spans="2:16">
      <c r="B19" s="88">
        <v>11</v>
      </c>
      <c r="C19" s="80">
        <v>0.35</v>
      </c>
      <c r="D19" s="75">
        <v>0.31</v>
      </c>
      <c r="E19" s="81">
        <v>0.28000000000000003</v>
      </c>
      <c r="F19" s="80">
        <v>0.36</v>
      </c>
      <c r="G19" s="75">
        <v>0.35</v>
      </c>
      <c r="H19" s="81">
        <v>0.35</v>
      </c>
      <c r="K19" s="113">
        <v>13</v>
      </c>
      <c r="L19" s="75">
        <v>0.31</v>
      </c>
      <c r="M19" s="75">
        <v>0.24</v>
      </c>
      <c r="N19" s="75">
        <v>0.36</v>
      </c>
      <c r="O19" s="75">
        <v>0.26</v>
      </c>
      <c r="P19" s="81">
        <v>0.28999999999999998</v>
      </c>
    </row>
    <row r="20" spans="2:16">
      <c r="B20" s="88">
        <v>12</v>
      </c>
      <c r="C20" s="80">
        <v>0.33</v>
      </c>
      <c r="D20" s="75">
        <v>0.28999999999999998</v>
      </c>
      <c r="E20" s="81">
        <v>0.27</v>
      </c>
      <c r="F20" s="80">
        <v>0.34</v>
      </c>
      <c r="G20" s="75">
        <v>0.34</v>
      </c>
      <c r="H20" s="81">
        <v>0.33</v>
      </c>
      <c r="K20" s="113">
        <v>14</v>
      </c>
      <c r="L20" s="75">
        <v>0.3</v>
      </c>
      <c r="M20" s="75">
        <v>0.23</v>
      </c>
      <c r="N20" s="75">
        <v>0.35</v>
      </c>
      <c r="O20" s="75">
        <v>0.26</v>
      </c>
      <c r="P20" s="81">
        <v>0.28000000000000003</v>
      </c>
    </row>
    <row r="21" spans="2:16">
      <c r="B21" s="88">
        <v>13</v>
      </c>
      <c r="C21" s="80">
        <v>0.32</v>
      </c>
      <c r="D21" s="75">
        <v>0.28000000000000003</v>
      </c>
      <c r="E21" s="81">
        <v>0.25</v>
      </c>
      <c r="F21" s="80">
        <v>0.33</v>
      </c>
      <c r="G21" s="75">
        <v>0.32</v>
      </c>
      <c r="H21" s="81">
        <v>0.32</v>
      </c>
      <c r="K21" s="113">
        <v>15</v>
      </c>
      <c r="L21" s="75">
        <v>0.28999999999999998</v>
      </c>
      <c r="M21" s="75">
        <v>0.22</v>
      </c>
      <c r="N21" s="75">
        <v>0.34</v>
      </c>
      <c r="O21" s="75">
        <v>0.25</v>
      </c>
      <c r="P21" s="81">
        <v>0.26</v>
      </c>
    </row>
    <row r="22" spans="2:16">
      <c r="B22" s="88">
        <v>14</v>
      </c>
      <c r="C22" s="80">
        <v>0.3</v>
      </c>
      <c r="D22" s="75">
        <v>0.27</v>
      </c>
      <c r="E22" s="81">
        <v>0.24</v>
      </c>
      <c r="F22" s="80">
        <v>0.31</v>
      </c>
      <c r="G22" s="75">
        <v>0.31</v>
      </c>
      <c r="H22" s="81">
        <v>0.3</v>
      </c>
      <c r="K22" s="113">
        <v>16</v>
      </c>
      <c r="L22" s="75">
        <v>0.28999999999999998</v>
      </c>
      <c r="M22" s="75">
        <v>0.2</v>
      </c>
      <c r="N22" s="75">
        <v>0.33</v>
      </c>
      <c r="O22" s="75">
        <v>0.24</v>
      </c>
      <c r="P22" s="81">
        <v>0.25</v>
      </c>
    </row>
    <row r="23" spans="2:16">
      <c r="B23" s="88">
        <v>15</v>
      </c>
      <c r="C23" s="80">
        <v>0.28999999999999998</v>
      </c>
      <c r="D23" s="75">
        <v>0.25</v>
      </c>
      <c r="E23" s="81">
        <v>0.23</v>
      </c>
      <c r="F23" s="80">
        <v>0.3</v>
      </c>
      <c r="G23" s="75">
        <v>0.28999999999999998</v>
      </c>
      <c r="H23" s="81">
        <v>0.28999999999999998</v>
      </c>
      <c r="K23" s="113">
        <v>17</v>
      </c>
      <c r="L23" s="75">
        <v>0.28000000000000003</v>
      </c>
      <c r="M23" s="75">
        <v>0.19</v>
      </c>
      <c r="N23" s="75">
        <v>0.32</v>
      </c>
      <c r="O23" s="75">
        <v>0.23</v>
      </c>
      <c r="P23" s="81">
        <v>0.24</v>
      </c>
    </row>
    <row r="24" spans="2:16">
      <c r="B24" s="88">
        <v>16</v>
      </c>
      <c r="C24" s="80">
        <v>0.28000000000000003</v>
      </c>
      <c r="D24" s="75">
        <v>0.24</v>
      </c>
      <c r="E24" s="81">
        <v>0.22</v>
      </c>
      <c r="F24" s="80">
        <v>0.28000000000000003</v>
      </c>
      <c r="G24" s="75">
        <v>0.28000000000000003</v>
      </c>
      <c r="H24" s="81">
        <v>0.27</v>
      </c>
      <c r="K24" s="113">
        <v>18</v>
      </c>
      <c r="L24" s="75">
        <v>0.27</v>
      </c>
      <c r="M24" s="75">
        <v>0.18</v>
      </c>
      <c r="N24" s="75">
        <v>0.3</v>
      </c>
      <c r="O24" s="75">
        <v>0.22</v>
      </c>
      <c r="P24" s="81">
        <v>0.22</v>
      </c>
    </row>
    <row r="25" spans="2:16">
      <c r="B25" s="88">
        <v>17</v>
      </c>
      <c r="C25" s="80">
        <v>0.26</v>
      </c>
      <c r="D25" s="75">
        <v>0.23</v>
      </c>
      <c r="E25" s="81">
        <v>0.21</v>
      </c>
      <c r="F25" s="80">
        <v>0.27</v>
      </c>
      <c r="G25" s="75">
        <v>0.27</v>
      </c>
      <c r="H25" s="81">
        <v>0.26</v>
      </c>
      <c r="K25" s="113">
        <v>19</v>
      </c>
      <c r="L25" s="75">
        <v>0.27</v>
      </c>
      <c r="M25" s="75">
        <v>0.17</v>
      </c>
      <c r="N25" s="75">
        <v>0.28999999999999998</v>
      </c>
      <c r="O25" s="75">
        <v>0.22</v>
      </c>
      <c r="P25" s="81">
        <v>0.21</v>
      </c>
    </row>
    <row r="26" spans="2:16" ht="15" thickBot="1">
      <c r="B26" s="88">
        <v>18</v>
      </c>
      <c r="C26" s="80">
        <v>0.25</v>
      </c>
      <c r="D26" s="75">
        <v>0.22</v>
      </c>
      <c r="E26" s="81">
        <v>0.2</v>
      </c>
      <c r="F26" s="80">
        <v>0.26</v>
      </c>
      <c r="G26" s="75">
        <v>0.25</v>
      </c>
      <c r="H26" s="81">
        <v>0.25</v>
      </c>
      <c r="K26" s="114">
        <v>20</v>
      </c>
      <c r="L26" s="83">
        <v>0.26</v>
      </c>
      <c r="M26" s="83">
        <v>0.16</v>
      </c>
      <c r="N26" s="83">
        <v>0.28999999999999998</v>
      </c>
      <c r="O26" s="83">
        <v>0.21</v>
      </c>
      <c r="P26" s="84">
        <v>0.2</v>
      </c>
    </row>
    <row r="27" spans="2:16">
      <c r="B27" s="88">
        <v>19</v>
      </c>
      <c r="C27" s="80">
        <v>0.24</v>
      </c>
      <c r="D27" s="75">
        <v>0.21</v>
      </c>
      <c r="E27" s="81">
        <v>0.19</v>
      </c>
      <c r="F27" s="80">
        <v>0.25</v>
      </c>
      <c r="G27" s="75">
        <v>0.24</v>
      </c>
      <c r="H27" s="81">
        <v>0.24</v>
      </c>
    </row>
    <row r="28" spans="2:16" ht="15" thickBot="1">
      <c r="B28" s="89">
        <v>20</v>
      </c>
      <c r="C28" s="82">
        <v>0.23</v>
      </c>
      <c r="D28" s="83">
        <v>0.2</v>
      </c>
      <c r="E28" s="84">
        <v>0.18</v>
      </c>
      <c r="F28" s="82">
        <v>0.24</v>
      </c>
      <c r="G28" s="83">
        <v>0.23</v>
      </c>
      <c r="H28" s="84">
        <v>0.23</v>
      </c>
    </row>
    <row r="30" spans="2:16" ht="18">
      <c r="H30" s="91"/>
    </row>
    <row r="34" spans="2:9" ht="15" thickBot="1"/>
    <row r="35" spans="2:9" ht="19" thickBot="1">
      <c r="B35" s="170" t="s">
        <v>108</v>
      </c>
      <c r="C35" s="171"/>
      <c r="D35" s="171"/>
      <c r="E35" s="171"/>
      <c r="F35" s="171"/>
      <c r="G35" s="171"/>
      <c r="H35" s="171"/>
      <c r="I35" s="172"/>
    </row>
    <row r="36" spans="2:9" ht="15" thickBot="1">
      <c r="B36" s="160" t="s">
        <v>11</v>
      </c>
      <c r="C36" s="161"/>
      <c r="D36" s="149" t="s">
        <v>12</v>
      </c>
      <c r="E36" s="150"/>
      <c r="F36" s="150"/>
      <c r="G36" s="150"/>
      <c r="H36" s="150"/>
      <c r="I36" s="151"/>
    </row>
    <row r="37" spans="2:9" ht="15" thickBot="1">
      <c r="B37" s="162"/>
      <c r="C37" s="163"/>
      <c r="D37" s="127">
        <v>1000</v>
      </c>
      <c r="E37" s="128">
        <v>2000</v>
      </c>
      <c r="F37" s="128">
        <v>3000</v>
      </c>
      <c r="G37" s="128">
        <v>4000</v>
      </c>
      <c r="H37" s="128">
        <v>5000</v>
      </c>
      <c r="I37" s="129">
        <v>6000</v>
      </c>
    </row>
    <row r="38" spans="2:9" ht="33" customHeight="1">
      <c r="B38" s="152" t="s">
        <v>13</v>
      </c>
      <c r="C38" s="153"/>
      <c r="D38" s="124">
        <v>0.01</v>
      </c>
      <c r="E38" s="122">
        <v>0.03</v>
      </c>
      <c r="F38" s="122">
        <v>0.06</v>
      </c>
      <c r="G38" s="122">
        <v>0.11</v>
      </c>
      <c r="H38" s="122">
        <v>0.18</v>
      </c>
      <c r="I38" s="123">
        <v>0.25</v>
      </c>
    </row>
    <row r="39" spans="2:9" ht="32.25" customHeight="1" thickBot="1">
      <c r="B39" s="154" t="s">
        <v>14</v>
      </c>
      <c r="C39" s="155"/>
      <c r="D39" s="125">
        <v>0</v>
      </c>
      <c r="E39" s="120">
        <v>0.01</v>
      </c>
      <c r="F39" s="120">
        <v>0.03</v>
      </c>
      <c r="G39" s="120">
        <v>0.05</v>
      </c>
      <c r="H39" s="120">
        <v>0.08</v>
      </c>
      <c r="I39" s="121">
        <v>0.11</v>
      </c>
    </row>
    <row r="40" spans="2:9" ht="15" thickBot="1">
      <c r="B40" s="136"/>
      <c r="C40" s="135"/>
      <c r="D40" s="40"/>
      <c r="E40" s="40"/>
      <c r="F40" s="40"/>
      <c r="G40" s="40"/>
      <c r="H40" s="40"/>
      <c r="I40" s="134"/>
    </row>
    <row r="41" spans="2:9" ht="15" thickBot="1">
      <c r="B41" s="137"/>
      <c r="C41" s="138"/>
      <c r="D41" s="127">
        <v>200</v>
      </c>
      <c r="E41" s="128">
        <v>400</v>
      </c>
      <c r="F41" s="128">
        <v>600</v>
      </c>
      <c r="G41" s="128">
        <v>800</v>
      </c>
      <c r="H41" s="128">
        <v>1000</v>
      </c>
      <c r="I41" s="129">
        <v>1200</v>
      </c>
    </row>
    <row r="42" spans="2:9">
      <c r="B42" s="156" t="s">
        <v>15</v>
      </c>
      <c r="C42" s="157"/>
      <c r="D42" s="124">
        <v>0.02</v>
      </c>
      <c r="E42" s="122">
        <v>0.06</v>
      </c>
      <c r="F42" s="122">
        <v>0.12</v>
      </c>
      <c r="G42" s="122">
        <v>0.19</v>
      </c>
      <c r="H42" s="122">
        <v>0.28999999999999998</v>
      </c>
      <c r="I42" s="123">
        <v>0.4</v>
      </c>
    </row>
    <row r="43" spans="2:9">
      <c r="B43" s="158" t="s">
        <v>16</v>
      </c>
      <c r="C43" s="159"/>
      <c r="D43" s="126">
        <v>0.01</v>
      </c>
      <c r="E43" s="118">
        <v>0.04</v>
      </c>
      <c r="F43" s="118">
        <v>0.08</v>
      </c>
      <c r="G43" s="118">
        <v>0.12</v>
      </c>
      <c r="H43" s="118">
        <v>0.18</v>
      </c>
      <c r="I43" s="119">
        <v>0.25</v>
      </c>
    </row>
    <row r="44" spans="2:9">
      <c r="B44" s="143" t="s">
        <v>17</v>
      </c>
      <c r="C44" s="144"/>
      <c r="D44" s="126">
        <v>0.01</v>
      </c>
      <c r="E44" s="118">
        <v>0.04</v>
      </c>
      <c r="F44" s="118">
        <v>0.08</v>
      </c>
      <c r="G44" s="118">
        <v>0.12</v>
      </c>
      <c r="H44" s="118">
        <v>0.18</v>
      </c>
      <c r="I44" s="119">
        <v>0.25</v>
      </c>
    </row>
    <row r="45" spans="2:9">
      <c r="B45" s="143" t="s">
        <v>18</v>
      </c>
      <c r="C45" s="144"/>
      <c r="D45" s="126">
        <v>0.03</v>
      </c>
      <c r="E45" s="118">
        <v>0.08</v>
      </c>
      <c r="F45" s="118">
        <v>0.14000000000000001</v>
      </c>
      <c r="G45" s="118">
        <v>0.2</v>
      </c>
      <c r="H45" s="118">
        <v>0.28000000000000003</v>
      </c>
      <c r="I45" s="119">
        <v>0.36</v>
      </c>
    </row>
    <row r="46" spans="2:9">
      <c r="B46" s="143" t="s">
        <v>19</v>
      </c>
      <c r="C46" s="144"/>
      <c r="D46" s="126">
        <v>0</v>
      </c>
      <c r="E46" s="118">
        <v>0.02</v>
      </c>
      <c r="F46" s="118">
        <v>0.06</v>
      </c>
      <c r="G46" s="118">
        <v>0.1</v>
      </c>
      <c r="H46" s="118">
        <v>0.17</v>
      </c>
      <c r="I46" s="119">
        <v>0.25</v>
      </c>
    </row>
    <row r="47" spans="2:9">
      <c r="B47" s="143" t="s">
        <v>20</v>
      </c>
      <c r="C47" s="144"/>
      <c r="D47" s="126">
        <v>0.03</v>
      </c>
      <c r="E47" s="118">
        <v>7.0000000000000007E-2</v>
      </c>
      <c r="F47" s="118">
        <v>0.13</v>
      </c>
      <c r="G47" s="118">
        <v>0.2</v>
      </c>
      <c r="H47" s="118">
        <v>0.27</v>
      </c>
      <c r="I47" s="119">
        <v>0.35</v>
      </c>
    </row>
    <row r="48" spans="2:9" ht="33" customHeight="1" thickBot="1">
      <c r="B48" s="145" t="s">
        <v>109</v>
      </c>
      <c r="C48" s="146"/>
      <c r="D48" s="125">
        <v>0.02</v>
      </c>
      <c r="E48" s="120">
        <v>0.05</v>
      </c>
      <c r="F48" s="120">
        <v>0.08</v>
      </c>
      <c r="G48" s="120">
        <v>0.12</v>
      </c>
      <c r="H48" s="120">
        <v>0.16</v>
      </c>
      <c r="I48" s="121">
        <v>0.2</v>
      </c>
    </row>
    <row r="49" spans="2:9" ht="15" thickBot="1">
      <c r="B49" s="136"/>
      <c r="C49" s="135"/>
      <c r="D49" s="40"/>
      <c r="E49" s="40"/>
      <c r="F49" s="40"/>
      <c r="G49" s="40"/>
      <c r="H49" s="40"/>
      <c r="I49" s="134"/>
    </row>
    <row r="50" spans="2:9" ht="15" thickBot="1">
      <c r="B50" s="137"/>
      <c r="C50" s="138"/>
      <c r="D50" s="127">
        <v>100</v>
      </c>
      <c r="E50" s="128">
        <v>200</v>
      </c>
      <c r="F50" s="128">
        <v>300</v>
      </c>
      <c r="G50" s="128">
        <v>400</v>
      </c>
      <c r="H50" s="128">
        <v>500</v>
      </c>
      <c r="I50" s="129">
        <v>600</v>
      </c>
    </row>
    <row r="51" spans="2:9">
      <c r="B51" s="147" t="s">
        <v>21</v>
      </c>
      <c r="C51" s="148"/>
      <c r="D51" s="124">
        <v>0</v>
      </c>
      <c r="E51" s="122">
        <v>0.02</v>
      </c>
      <c r="F51" s="122">
        <v>0.04</v>
      </c>
      <c r="G51" s="122">
        <v>7.0000000000000007E-2</v>
      </c>
      <c r="H51" s="122">
        <v>0.11</v>
      </c>
      <c r="I51" s="123">
        <v>0.16</v>
      </c>
    </row>
    <row r="52" spans="2:9">
      <c r="B52" s="143" t="s">
        <v>22</v>
      </c>
      <c r="C52" s="144"/>
      <c r="D52" s="126">
        <v>0</v>
      </c>
      <c r="E52" s="118">
        <v>0.01</v>
      </c>
      <c r="F52" s="118">
        <v>0.03</v>
      </c>
      <c r="G52" s="118">
        <v>0.06</v>
      </c>
      <c r="H52" s="118">
        <v>0.09</v>
      </c>
      <c r="I52" s="119">
        <v>0.13</v>
      </c>
    </row>
    <row r="53" spans="2:9">
      <c r="B53" s="143" t="s">
        <v>23</v>
      </c>
      <c r="C53" s="144"/>
      <c r="D53" s="126">
        <v>0</v>
      </c>
      <c r="E53" s="118">
        <v>0.01</v>
      </c>
      <c r="F53" s="118">
        <v>0.03</v>
      </c>
      <c r="G53" s="118">
        <v>0.05</v>
      </c>
      <c r="H53" s="118">
        <v>7.0000000000000007E-2</v>
      </c>
      <c r="I53" s="119">
        <v>0.11</v>
      </c>
    </row>
    <row r="54" spans="2:9" ht="15" thickBot="1">
      <c r="B54" s="141" t="s">
        <v>24</v>
      </c>
      <c r="C54" s="142"/>
      <c r="D54" s="125">
        <v>0</v>
      </c>
      <c r="E54" s="120">
        <v>0.01</v>
      </c>
      <c r="F54" s="120">
        <v>0.03</v>
      </c>
      <c r="G54" s="120">
        <v>0.05</v>
      </c>
      <c r="H54" s="120">
        <v>7.0000000000000007E-2</v>
      </c>
      <c r="I54" s="121">
        <v>0.11</v>
      </c>
    </row>
    <row r="55" spans="2:9" ht="15" thickBot="1">
      <c r="B55" s="130"/>
      <c r="C55" s="131"/>
      <c r="D55" s="40"/>
      <c r="E55" s="40"/>
      <c r="F55" s="40"/>
      <c r="G55" s="40"/>
      <c r="H55" s="40"/>
      <c r="I55" s="134"/>
    </row>
    <row r="56" spans="2:9" ht="15" thickBot="1">
      <c r="B56" s="132"/>
      <c r="C56" s="133"/>
      <c r="D56" s="127">
        <v>200</v>
      </c>
      <c r="E56" s="128">
        <v>400</v>
      </c>
      <c r="F56" s="128">
        <v>600</v>
      </c>
      <c r="G56" s="128">
        <v>800</v>
      </c>
      <c r="H56" s="128">
        <v>1000</v>
      </c>
      <c r="I56" s="129">
        <v>1200</v>
      </c>
    </row>
    <row r="57" spans="2:9">
      <c r="B57" s="147" t="s">
        <v>25</v>
      </c>
      <c r="C57" s="148"/>
      <c r="D57" s="124">
        <v>0.05</v>
      </c>
      <c r="E57" s="122">
        <v>0.12</v>
      </c>
      <c r="F57" s="122">
        <v>0.21</v>
      </c>
      <c r="G57" s="122">
        <v>0.31</v>
      </c>
      <c r="H57" s="122">
        <v>0.41</v>
      </c>
      <c r="I57" s="123">
        <v>0.52</v>
      </c>
    </row>
    <row r="58" spans="2:9">
      <c r="B58" s="143" t="s">
        <v>26</v>
      </c>
      <c r="C58" s="144"/>
      <c r="D58" s="126">
        <v>0.03</v>
      </c>
      <c r="E58" s="118">
        <v>0.08</v>
      </c>
      <c r="F58" s="118">
        <v>0.14000000000000001</v>
      </c>
      <c r="G58" s="118">
        <v>0.2</v>
      </c>
      <c r="H58" s="118">
        <v>0.28000000000000003</v>
      </c>
      <c r="I58" s="119">
        <v>0.36</v>
      </c>
    </row>
    <row r="59" spans="2:9" ht="15" thickBot="1">
      <c r="B59" s="141" t="s">
        <v>27</v>
      </c>
      <c r="C59" s="142"/>
      <c r="D59" s="125">
        <v>0.01</v>
      </c>
      <c r="E59" s="120">
        <v>0.04</v>
      </c>
      <c r="F59" s="120">
        <v>7.0000000000000007E-2</v>
      </c>
      <c r="G59" s="120">
        <v>0.11</v>
      </c>
      <c r="H59" s="120">
        <v>0.16</v>
      </c>
      <c r="I59" s="121">
        <v>0.21</v>
      </c>
    </row>
  </sheetData>
  <customSheetViews>
    <customSheetView guid="{52D06229-B970-A649-ADC5-448E79F8D2A9}" topLeftCell="A40">
      <selection activeCell="L47" sqref="L47"/>
    </customSheetView>
    <customSheetView guid="{B5EDB035-5880-4227-86B9-2FAE6E784DEA}">
      <selection activeCell="V66" sqref="V66"/>
    </customSheetView>
  </customSheetViews>
  <mergeCells count="23">
    <mergeCell ref="B5:H5"/>
    <mergeCell ref="C6:E6"/>
    <mergeCell ref="F6:H6"/>
    <mergeCell ref="B35:I35"/>
    <mergeCell ref="K5:P5"/>
    <mergeCell ref="D36:I36"/>
    <mergeCell ref="B38:C38"/>
    <mergeCell ref="B39:C39"/>
    <mergeCell ref="B42:C42"/>
    <mergeCell ref="B43:C43"/>
    <mergeCell ref="B36:C37"/>
    <mergeCell ref="B59:C59"/>
    <mergeCell ref="B44:C44"/>
    <mergeCell ref="B45:C45"/>
    <mergeCell ref="B46:C46"/>
    <mergeCell ref="B47:C47"/>
    <mergeCell ref="B48:C48"/>
    <mergeCell ref="B51:C51"/>
    <mergeCell ref="B52:C52"/>
    <mergeCell ref="B53:C53"/>
    <mergeCell ref="B54:C54"/>
    <mergeCell ref="B57:C57"/>
    <mergeCell ref="B58:C58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topLeftCell="E41" zoomScale="125" zoomScaleNormal="125" zoomScalePageLayoutView="125" workbookViewId="0">
      <selection activeCell="K44" sqref="K44"/>
    </sheetView>
  </sheetViews>
  <sheetFormatPr baseColWidth="10" defaultColWidth="8.83203125" defaultRowHeight="14" x14ac:dyDescent="0"/>
  <cols>
    <col min="2" max="2" width="47.6640625" bestFit="1" customWidth="1"/>
    <col min="5" max="5" width="12" bestFit="1" customWidth="1"/>
    <col min="6" max="6" width="17.6640625" bestFit="1" customWidth="1"/>
    <col min="7" max="7" width="11.6640625" customWidth="1"/>
    <col min="8" max="8" width="17.6640625" customWidth="1"/>
    <col min="9" max="9" width="17.83203125" customWidth="1"/>
    <col min="11" max="11" width="15.6640625" customWidth="1"/>
    <col min="12" max="12" width="18" bestFit="1" customWidth="1"/>
  </cols>
  <sheetData>
    <row r="1" spans="1:17" ht="19" thickBot="1">
      <c r="A1" s="196" t="s">
        <v>28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8"/>
      <c r="M1" s="12"/>
      <c r="N1" s="12"/>
      <c r="O1" s="12"/>
      <c r="P1" s="12"/>
      <c r="Q1" s="12"/>
    </row>
    <row r="2" spans="1:17" ht="15" thickBot="1">
      <c r="A2" s="2"/>
    </row>
    <row r="3" spans="1:17" ht="15" thickBot="1">
      <c r="E3" s="194" t="s">
        <v>76</v>
      </c>
      <c r="F3" s="195"/>
      <c r="G3" s="30"/>
      <c r="H3" s="194" t="s">
        <v>75</v>
      </c>
      <c r="I3" s="195"/>
      <c r="K3" s="199" t="s">
        <v>73</v>
      </c>
      <c r="L3" s="200"/>
    </row>
    <row r="4" spans="1:17" ht="15" thickBot="1">
      <c r="A4" s="58"/>
      <c r="B4" s="59" t="s">
        <v>72</v>
      </c>
      <c r="C4" s="60"/>
      <c r="D4" s="60"/>
      <c r="E4" s="61"/>
      <c r="F4" s="62"/>
      <c r="G4" s="63"/>
      <c r="H4" s="61"/>
      <c r="I4" s="64"/>
      <c r="J4" s="60"/>
      <c r="K4" s="58"/>
      <c r="L4" s="64"/>
    </row>
    <row r="5" spans="1:17" s="11" customFormat="1">
      <c r="A5" s="8"/>
      <c r="B5" s="9"/>
      <c r="C5" s="8"/>
      <c r="D5" s="8"/>
      <c r="E5" s="13"/>
      <c r="F5" s="14"/>
      <c r="G5" s="10"/>
      <c r="H5" s="13"/>
      <c r="I5" s="28"/>
      <c r="J5" s="8"/>
      <c r="K5" s="27"/>
      <c r="L5" s="28"/>
    </row>
    <row r="6" spans="1:17">
      <c r="B6" t="s">
        <v>29</v>
      </c>
      <c r="E6" s="186" t="s">
        <v>30</v>
      </c>
      <c r="F6" s="187"/>
      <c r="G6" s="31"/>
      <c r="H6" s="201" t="s">
        <v>30</v>
      </c>
      <c r="I6" s="202"/>
      <c r="K6" s="203"/>
      <c r="L6" s="204"/>
    </row>
    <row r="7" spans="1:17">
      <c r="B7" t="s">
        <v>31</v>
      </c>
      <c r="E7" s="186" t="s">
        <v>32</v>
      </c>
      <c r="F7" s="187"/>
      <c r="G7" s="31"/>
      <c r="H7" s="190" t="s">
        <v>74</v>
      </c>
      <c r="I7" s="191"/>
      <c r="K7" s="184"/>
      <c r="L7" s="185"/>
    </row>
    <row r="8" spans="1:17">
      <c r="B8" t="s">
        <v>33</v>
      </c>
      <c r="E8" s="186">
        <v>2010</v>
      </c>
      <c r="F8" s="187"/>
      <c r="G8" s="31"/>
      <c r="H8" s="190">
        <v>1999</v>
      </c>
      <c r="I8" s="191"/>
      <c r="K8" s="184"/>
      <c r="L8" s="185"/>
    </row>
    <row r="9" spans="1:17">
      <c r="B9" t="s">
        <v>70</v>
      </c>
      <c r="E9" s="186">
        <v>100</v>
      </c>
      <c r="F9" s="187"/>
      <c r="G9" s="31"/>
      <c r="H9" s="188">
        <v>17</v>
      </c>
      <c r="I9" s="189"/>
      <c r="K9" s="184"/>
      <c r="L9" s="185"/>
    </row>
    <row r="10" spans="1:17">
      <c r="B10" t="s">
        <v>69</v>
      </c>
      <c r="E10" s="186">
        <v>84</v>
      </c>
      <c r="F10" s="187"/>
      <c r="G10" s="31"/>
      <c r="H10" s="190">
        <v>17</v>
      </c>
      <c r="I10" s="191"/>
      <c r="K10" s="184"/>
      <c r="L10" s="185"/>
    </row>
    <row r="11" spans="1:17">
      <c r="B11" t="s">
        <v>34</v>
      </c>
      <c r="E11" s="186">
        <v>5</v>
      </c>
      <c r="F11" s="187"/>
      <c r="G11" s="31"/>
      <c r="H11" s="186">
        <f>2015-H8</f>
        <v>16</v>
      </c>
      <c r="I11" s="187"/>
      <c r="K11" s="184"/>
      <c r="L11" s="185"/>
    </row>
    <row r="12" spans="1:17">
      <c r="B12" t="s">
        <v>35</v>
      </c>
      <c r="E12" s="186">
        <v>400</v>
      </c>
      <c r="F12" s="187"/>
      <c r="G12" s="31"/>
      <c r="H12" s="186">
        <v>100</v>
      </c>
      <c r="I12" s="187"/>
      <c r="K12" s="184"/>
      <c r="L12" s="185"/>
    </row>
    <row r="13" spans="1:17">
      <c r="B13" t="s">
        <v>36</v>
      </c>
      <c r="E13" s="186">
        <v>7</v>
      </c>
      <c r="F13" s="187"/>
      <c r="G13" s="31"/>
      <c r="H13" s="192">
        <v>7</v>
      </c>
      <c r="I13" s="193"/>
      <c r="K13" s="184"/>
      <c r="L13" s="185"/>
    </row>
    <row r="14" spans="1:17">
      <c r="B14" t="s">
        <v>110</v>
      </c>
      <c r="E14" s="178">
        <v>2.2000000000000002</v>
      </c>
      <c r="F14" s="179"/>
      <c r="G14" s="31"/>
      <c r="H14" s="176">
        <v>2.2000000000000002</v>
      </c>
      <c r="I14" s="177"/>
      <c r="K14" s="180"/>
      <c r="L14" s="181"/>
    </row>
    <row r="15" spans="1:17">
      <c r="B15" t="s">
        <v>77</v>
      </c>
      <c r="E15" s="178">
        <v>10</v>
      </c>
      <c r="F15" s="179"/>
      <c r="G15" s="31"/>
      <c r="H15" s="176">
        <v>10</v>
      </c>
      <c r="I15" s="177"/>
      <c r="K15" s="182"/>
      <c r="L15" s="183"/>
    </row>
    <row r="16" spans="1:17">
      <c r="E16" s="16"/>
      <c r="F16" s="15"/>
      <c r="G16" s="31"/>
      <c r="H16" s="16"/>
      <c r="I16" s="15"/>
      <c r="J16" s="8"/>
      <c r="K16" s="16"/>
      <c r="L16" s="15"/>
    </row>
    <row r="17" spans="1:12">
      <c r="E17" s="16"/>
      <c r="F17" s="15"/>
      <c r="G17" s="31"/>
      <c r="H17" s="16"/>
      <c r="I17" s="15"/>
      <c r="J17" s="8"/>
      <c r="K17" s="16"/>
      <c r="L17" s="15"/>
    </row>
    <row r="18" spans="1:12">
      <c r="E18" s="16"/>
      <c r="F18" s="17" t="s">
        <v>37</v>
      </c>
      <c r="G18" s="32"/>
      <c r="H18" s="41"/>
      <c r="I18" s="42" t="s">
        <v>37</v>
      </c>
      <c r="J18" s="8"/>
      <c r="K18" s="16"/>
      <c r="L18" s="17" t="s">
        <v>37</v>
      </c>
    </row>
    <row r="19" spans="1:12">
      <c r="B19" t="s">
        <v>38</v>
      </c>
      <c r="E19" s="18">
        <v>43707</v>
      </c>
      <c r="F19" s="19">
        <v>57770</v>
      </c>
      <c r="G19" s="33"/>
      <c r="H19" s="43">
        <v>7500</v>
      </c>
      <c r="I19" s="44">
        <v>14690</v>
      </c>
      <c r="J19" s="8"/>
      <c r="K19" s="70"/>
      <c r="L19" s="71"/>
    </row>
    <row r="20" spans="1:12" ht="28">
      <c r="E20" s="16"/>
      <c r="F20" s="20" t="s">
        <v>39</v>
      </c>
      <c r="G20" s="34"/>
      <c r="H20" s="41"/>
      <c r="I20" s="45" t="s">
        <v>39</v>
      </c>
      <c r="J20" s="38"/>
      <c r="K20" s="16"/>
      <c r="L20" s="20" t="s">
        <v>39</v>
      </c>
    </row>
    <row r="21" spans="1:12">
      <c r="B21" t="s">
        <v>40</v>
      </c>
      <c r="E21" s="21">
        <f>F19*F21</f>
        <v>28307.3</v>
      </c>
      <c r="F21" s="22">
        <f>'Salvage Value Tables'!G13</f>
        <v>0.49</v>
      </c>
      <c r="G21" s="35"/>
      <c r="H21" s="46">
        <f>I19*I21</f>
        <v>4113.2000000000007</v>
      </c>
      <c r="I21" s="47">
        <f>'Salvage Value Tables'!C24</f>
        <v>0.28000000000000003</v>
      </c>
      <c r="J21" s="8"/>
      <c r="K21" s="73">
        <f>L19*L21</f>
        <v>0</v>
      </c>
      <c r="L21" s="72"/>
    </row>
    <row r="22" spans="1:12">
      <c r="B22" t="s">
        <v>41</v>
      </c>
      <c r="E22" s="21">
        <v>36007.15</v>
      </c>
      <c r="F22" s="15"/>
      <c r="G22" s="31"/>
      <c r="H22" s="48">
        <f>(H19+H21)/2</f>
        <v>5806.6</v>
      </c>
      <c r="I22" s="49"/>
      <c r="J22" s="8"/>
      <c r="K22" s="68">
        <f>(K19+K21)/2</f>
        <v>0</v>
      </c>
      <c r="L22" s="15"/>
    </row>
    <row r="23" spans="1:12" ht="15" thickBot="1">
      <c r="E23" s="21"/>
      <c r="F23" s="15"/>
      <c r="G23" s="31"/>
      <c r="H23" s="16"/>
      <c r="I23" s="15"/>
      <c r="J23" s="8"/>
      <c r="K23" s="16"/>
      <c r="L23" s="15"/>
    </row>
    <row r="24" spans="1:12" ht="15" thickBot="1">
      <c r="B24" s="3" t="s">
        <v>42</v>
      </c>
      <c r="E24" s="21">
        <f>E19-E21</f>
        <v>15399.7</v>
      </c>
      <c r="F24" s="23"/>
      <c r="G24" s="36"/>
      <c r="H24" s="43">
        <f>H19-H21</f>
        <v>3386.7999999999993</v>
      </c>
      <c r="I24" s="28"/>
      <c r="J24" s="8"/>
      <c r="K24" s="66">
        <f>K19-K21</f>
        <v>0</v>
      </c>
      <c r="L24" s="15"/>
    </row>
    <row r="25" spans="1:12" ht="15" thickBot="1">
      <c r="E25" s="21"/>
      <c r="F25" s="15"/>
      <c r="G25" s="31"/>
      <c r="H25" s="16"/>
      <c r="I25" s="28"/>
      <c r="J25" s="8"/>
      <c r="K25" s="16"/>
      <c r="L25" s="15"/>
    </row>
    <row r="26" spans="1:12" ht="15" thickBot="1">
      <c r="A26" s="58"/>
      <c r="B26" s="59" t="s">
        <v>43</v>
      </c>
      <c r="C26" s="60"/>
      <c r="D26" s="60"/>
      <c r="E26" s="65"/>
      <c r="F26" s="64"/>
      <c r="G26" s="60"/>
      <c r="H26" s="58"/>
      <c r="I26" s="64"/>
      <c r="J26" s="60"/>
      <c r="K26" s="58"/>
      <c r="L26" s="64"/>
    </row>
    <row r="27" spans="1:12">
      <c r="E27" s="21"/>
      <c r="F27" s="15"/>
      <c r="G27" s="31"/>
      <c r="H27" s="27"/>
      <c r="I27" s="28"/>
      <c r="J27" s="8"/>
      <c r="K27" s="16"/>
      <c r="L27" s="15"/>
    </row>
    <row r="28" spans="1:12">
      <c r="B28" t="s">
        <v>44</v>
      </c>
      <c r="E28" s="21">
        <f>E24/E13</f>
        <v>2199.957142857143</v>
      </c>
      <c r="F28" s="15"/>
      <c r="G28" s="31"/>
      <c r="H28" s="50">
        <f>H24/H13</f>
        <v>483.82857142857131</v>
      </c>
      <c r="I28" s="28"/>
      <c r="J28" s="8"/>
      <c r="K28" s="69" t="e">
        <f>K24/K13</f>
        <v>#DIV/0!</v>
      </c>
      <c r="L28" s="15"/>
    </row>
    <row r="29" spans="1:12">
      <c r="B29" t="s">
        <v>45</v>
      </c>
      <c r="E29" s="21">
        <f>E22*0.05</f>
        <v>1800.3575000000001</v>
      </c>
      <c r="F29" s="15"/>
      <c r="G29" s="31"/>
      <c r="H29" s="50">
        <f>H22*5%</f>
        <v>290.33000000000004</v>
      </c>
      <c r="I29" s="28"/>
      <c r="J29" s="8"/>
      <c r="K29" s="68">
        <f>K22*5%</f>
        <v>0</v>
      </c>
      <c r="L29" s="15"/>
    </row>
    <row r="30" spans="1:12">
      <c r="B30" t="s">
        <v>111</v>
      </c>
      <c r="E30" s="21">
        <f>E22*0.01</f>
        <v>360.07150000000001</v>
      </c>
      <c r="F30" s="15"/>
      <c r="G30" s="31"/>
      <c r="H30" s="50">
        <f>H22*1%</f>
        <v>58.066000000000003</v>
      </c>
      <c r="I30" s="28"/>
      <c r="J30" s="8"/>
      <c r="K30" s="68">
        <f>K22*1%</f>
        <v>0</v>
      </c>
      <c r="L30" s="15"/>
    </row>
    <row r="31" spans="1:12" ht="15" thickBot="1">
      <c r="E31" s="21"/>
      <c r="F31" s="15"/>
      <c r="G31" s="31"/>
      <c r="H31" s="50"/>
      <c r="I31" s="28"/>
      <c r="J31" s="8"/>
      <c r="K31" s="16"/>
      <c r="L31" s="15"/>
    </row>
    <row r="32" spans="1:12" ht="15" thickBot="1">
      <c r="B32" s="3" t="s">
        <v>46</v>
      </c>
      <c r="E32" s="21">
        <f>E28+E29+E30</f>
        <v>4360.3861428571436</v>
      </c>
      <c r="F32" s="23"/>
      <c r="G32" s="36"/>
      <c r="H32" s="50">
        <f>H28+H29+H30</f>
        <v>832.22457142857138</v>
      </c>
      <c r="I32" s="28"/>
      <c r="J32" s="8"/>
      <c r="K32" s="66" t="e">
        <f>K28+K29+K30</f>
        <v>#DIV/0!</v>
      </c>
      <c r="L32" s="15"/>
    </row>
    <row r="33" spans="1:12" ht="15" thickBot="1">
      <c r="B33" s="3" t="s">
        <v>47</v>
      </c>
      <c r="E33" s="21">
        <f>E32/E12</f>
        <v>10.900965357142859</v>
      </c>
      <c r="F33" s="23"/>
      <c r="G33" s="36"/>
      <c r="H33" s="50">
        <f>H32/H12</f>
        <v>8.3222457142857138</v>
      </c>
      <c r="I33" s="28"/>
      <c r="J33" s="8"/>
      <c r="K33" s="66" t="e">
        <f>K32/K12</f>
        <v>#DIV/0!</v>
      </c>
      <c r="L33" s="15"/>
    </row>
    <row r="34" spans="1:12" ht="15" thickBot="1">
      <c r="E34" s="21"/>
      <c r="F34" s="15"/>
      <c r="G34" s="31"/>
      <c r="H34" s="51"/>
      <c r="I34" s="28"/>
      <c r="J34" s="8"/>
      <c r="K34" s="16"/>
      <c r="L34" s="15"/>
    </row>
    <row r="35" spans="1:12" ht="15" thickBot="1">
      <c r="A35" s="4"/>
      <c r="B35" s="5" t="s">
        <v>48</v>
      </c>
      <c r="C35" s="6"/>
      <c r="D35" s="6"/>
      <c r="E35" s="24"/>
      <c r="F35" s="7"/>
      <c r="G35" s="6"/>
      <c r="H35" s="52"/>
      <c r="I35" s="7"/>
      <c r="J35" s="6"/>
      <c r="K35" s="4"/>
      <c r="L35" s="7"/>
    </row>
    <row r="36" spans="1:12">
      <c r="E36" s="21"/>
      <c r="F36" s="15"/>
      <c r="G36" s="31"/>
      <c r="H36" s="53"/>
      <c r="I36" s="28"/>
      <c r="J36" s="8"/>
      <c r="K36" s="16"/>
      <c r="L36" s="15"/>
    </row>
    <row r="37" spans="1:12">
      <c r="B37" t="s">
        <v>49</v>
      </c>
      <c r="E37" s="21">
        <f>F19*0.03</f>
        <v>1733.1</v>
      </c>
      <c r="F37" s="15"/>
      <c r="G37" s="31"/>
      <c r="H37" s="50">
        <f>I19*6%</f>
        <v>881.4</v>
      </c>
      <c r="I37" s="28"/>
      <c r="J37" s="8"/>
      <c r="K37" s="73"/>
      <c r="L37" s="15"/>
    </row>
    <row r="38" spans="1:12">
      <c r="B38" t="s">
        <v>71</v>
      </c>
      <c r="E38" s="21">
        <f>(0.044*E10)*(E12*E14)</f>
        <v>3252.48</v>
      </c>
      <c r="F38" s="15"/>
      <c r="G38" s="31"/>
      <c r="H38" s="50">
        <f>(0.06*H9)*(H12*H14)</f>
        <v>224.40000000000003</v>
      </c>
      <c r="I38" s="28"/>
      <c r="J38" s="8"/>
      <c r="K38" s="68">
        <f>(0.044*K10)*(K12*K14)</f>
        <v>0</v>
      </c>
      <c r="L38" s="15"/>
    </row>
    <row r="39" spans="1:12">
      <c r="B39" t="s">
        <v>50</v>
      </c>
      <c r="E39" s="21">
        <f>E38*0.15</f>
        <v>487.87199999999996</v>
      </c>
      <c r="F39" s="15"/>
      <c r="G39" s="31"/>
      <c r="H39" s="50">
        <f>H38*15%</f>
        <v>33.660000000000004</v>
      </c>
      <c r="I39" s="28"/>
      <c r="J39" s="8"/>
      <c r="K39" s="68">
        <f>K38*15%</f>
        <v>0</v>
      </c>
      <c r="L39" s="15"/>
    </row>
    <row r="40" spans="1:12">
      <c r="E40" s="21"/>
      <c r="F40" s="15"/>
      <c r="G40" s="31"/>
      <c r="H40" s="50"/>
      <c r="I40" s="28"/>
      <c r="J40" s="8"/>
      <c r="K40" s="27"/>
      <c r="L40" s="15"/>
    </row>
    <row r="41" spans="1:12">
      <c r="B41" t="s">
        <v>51</v>
      </c>
      <c r="E41" s="21">
        <f>E15*E12</f>
        <v>4000</v>
      </c>
      <c r="F41" s="15"/>
      <c r="G41" s="31"/>
      <c r="H41" s="50">
        <f>H15*H12</f>
        <v>1000</v>
      </c>
      <c r="I41" s="28"/>
      <c r="J41" s="8"/>
      <c r="K41" s="73">
        <f>K15*K12</f>
        <v>0</v>
      </c>
      <c r="L41" s="15"/>
    </row>
    <row r="42" spans="1:12" ht="15" thickBot="1">
      <c r="E42" s="21"/>
      <c r="F42" s="15"/>
      <c r="G42" s="31"/>
      <c r="H42" s="50"/>
      <c r="I42" s="28"/>
      <c r="J42" s="8"/>
      <c r="K42" s="16"/>
      <c r="L42" s="15"/>
    </row>
    <row r="43" spans="1:12" ht="15" thickBot="1">
      <c r="B43" s="3" t="s">
        <v>52</v>
      </c>
      <c r="E43" s="21">
        <f>E37+E38+E39+E41</f>
        <v>9473.4520000000011</v>
      </c>
      <c r="F43" s="23"/>
      <c r="G43" s="36"/>
      <c r="H43" s="50">
        <f>H37+H38+H39+H41</f>
        <v>2139.46</v>
      </c>
      <c r="I43" s="28"/>
      <c r="J43" s="8"/>
      <c r="K43" s="66">
        <f>K37+K38+K39+K41</f>
        <v>0</v>
      </c>
      <c r="L43" s="15"/>
    </row>
    <row r="44" spans="1:12" ht="15" thickBot="1">
      <c r="B44" s="3" t="s">
        <v>53</v>
      </c>
      <c r="E44" s="21">
        <f>E43/E12</f>
        <v>23.683630000000004</v>
      </c>
      <c r="F44" s="23"/>
      <c r="G44" s="36"/>
      <c r="H44" s="50">
        <f>H43/H12</f>
        <v>21.394600000000001</v>
      </c>
      <c r="I44" s="28"/>
      <c r="J44" s="8"/>
      <c r="K44" s="66" t="e">
        <f>K43/K12</f>
        <v>#DIV/0!</v>
      </c>
      <c r="L44" s="15"/>
    </row>
    <row r="45" spans="1:12" ht="15" thickBot="1">
      <c r="E45" s="21"/>
      <c r="F45" s="15"/>
      <c r="G45" s="31"/>
      <c r="H45" s="51"/>
      <c r="I45" s="28"/>
      <c r="J45" s="8"/>
      <c r="K45" s="16"/>
      <c r="L45" s="15"/>
    </row>
    <row r="46" spans="1:12" ht="15" thickBot="1">
      <c r="A46" s="4"/>
      <c r="B46" s="5" t="s">
        <v>54</v>
      </c>
      <c r="C46" s="6"/>
      <c r="D46" s="6"/>
      <c r="E46" s="24"/>
      <c r="F46" s="7"/>
      <c r="G46" s="6"/>
      <c r="H46" s="54"/>
      <c r="I46" s="7"/>
      <c r="J46" s="6"/>
      <c r="K46" s="4"/>
      <c r="L46" s="7"/>
    </row>
    <row r="47" spans="1:12" ht="15" thickBot="1">
      <c r="E47" s="21"/>
      <c r="F47" s="15"/>
      <c r="G47" s="31"/>
      <c r="H47" s="55"/>
      <c r="I47" s="56"/>
      <c r="J47" s="8"/>
      <c r="K47" s="16"/>
      <c r="L47" s="15"/>
    </row>
    <row r="48" spans="1:12" ht="15" thickBot="1">
      <c r="B48" s="3" t="s">
        <v>55</v>
      </c>
      <c r="E48" s="21">
        <f>E32+E43</f>
        <v>13833.838142857145</v>
      </c>
      <c r="F48" s="23"/>
      <c r="G48" s="36"/>
      <c r="H48" s="50">
        <f>H32+H43</f>
        <v>2971.6845714285714</v>
      </c>
      <c r="I48" s="28"/>
      <c r="J48" s="37"/>
      <c r="K48" s="67" t="e">
        <f>K32+K43</f>
        <v>#DIV/0!</v>
      </c>
      <c r="L48" s="15"/>
    </row>
    <row r="49" spans="2:12" ht="15" thickBot="1">
      <c r="B49" s="3" t="s">
        <v>56</v>
      </c>
      <c r="E49" s="21">
        <f>E33+E44</f>
        <v>34.584595357142859</v>
      </c>
      <c r="F49" s="23"/>
      <c r="G49" s="36"/>
      <c r="H49" s="50">
        <f>H44+H33</f>
        <v>29.716845714285714</v>
      </c>
      <c r="I49" s="28"/>
      <c r="J49" s="1"/>
      <c r="K49" s="67" t="e">
        <f>K33+K44</f>
        <v>#DIV/0!</v>
      </c>
      <c r="L49" s="15"/>
    </row>
    <row r="50" spans="2:12" ht="15" thickBot="1">
      <c r="E50" s="25"/>
      <c r="F50" s="26"/>
      <c r="G50" s="31"/>
      <c r="H50" s="29"/>
      <c r="I50" s="57"/>
      <c r="K50" s="29"/>
      <c r="L50" s="26"/>
    </row>
    <row r="51" spans="2:12">
      <c r="E51" s="1"/>
      <c r="H51" s="37"/>
      <c r="I51" s="37"/>
      <c r="K51" s="31"/>
      <c r="L51" s="31"/>
    </row>
    <row r="52" spans="2:12">
      <c r="E52" s="1"/>
    </row>
    <row r="53" spans="2:12">
      <c r="E53" s="1"/>
      <c r="F53" s="1"/>
      <c r="G53" s="1"/>
      <c r="H53" s="1"/>
      <c r="I53" s="1"/>
      <c r="J53" s="1"/>
      <c r="K53" s="1"/>
    </row>
    <row r="54" spans="2:12">
      <c r="E54" s="1"/>
      <c r="F54" s="1"/>
      <c r="G54" s="1"/>
      <c r="H54" s="1"/>
      <c r="I54" s="1"/>
      <c r="J54" s="1"/>
      <c r="K54" s="1"/>
    </row>
  </sheetData>
  <customSheetViews>
    <customSheetView guid="{52D06229-B970-A649-ADC5-448E79F8D2A9}" scale="125" topLeftCell="I1">
      <selection activeCell="S1" sqref="S1"/>
      <pageSetup orientation="portrait" verticalDpi="597"/>
    </customSheetView>
    <customSheetView guid="{B5EDB035-5880-4227-86B9-2FAE6E784DEA}" scale="125" topLeftCell="E41">
      <selection activeCell="K44" sqref="K44"/>
      <pageSetup orientation="portrait" verticalDpi="597"/>
    </customSheetView>
  </customSheetViews>
  <mergeCells count="34">
    <mergeCell ref="E3:F3"/>
    <mergeCell ref="A1:L1"/>
    <mergeCell ref="K3:L3"/>
    <mergeCell ref="H6:I6"/>
    <mergeCell ref="E6:F6"/>
    <mergeCell ref="K6:L6"/>
    <mergeCell ref="H3:I3"/>
    <mergeCell ref="H7:I7"/>
    <mergeCell ref="H8:I8"/>
    <mergeCell ref="H11:I11"/>
    <mergeCell ref="H12:I12"/>
    <mergeCell ref="H13:I13"/>
    <mergeCell ref="K12:L12"/>
    <mergeCell ref="K13:L13"/>
    <mergeCell ref="E7:F7"/>
    <mergeCell ref="E8:F8"/>
    <mergeCell ref="E9:F9"/>
    <mergeCell ref="E10:F10"/>
    <mergeCell ref="E11:F11"/>
    <mergeCell ref="E12:F12"/>
    <mergeCell ref="E13:F13"/>
    <mergeCell ref="H9:I9"/>
    <mergeCell ref="H10:I10"/>
    <mergeCell ref="K7:L7"/>
    <mergeCell ref="K8:L8"/>
    <mergeCell ref="K9:L9"/>
    <mergeCell ref="K10:L10"/>
    <mergeCell ref="K11:L11"/>
    <mergeCell ref="H14:I14"/>
    <mergeCell ref="E14:F14"/>
    <mergeCell ref="K14:L14"/>
    <mergeCell ref="E15:F15"/>
    <mergeCell ref="H15:I15"/>
    <mergeCell ref="K15:L15"/>
  </mergeCells>
  <pageMargins left="0.75" right="0.75" top="1" bottom="1" header="0.5" footer="0.5"/>
  <pageSetup orientation="portrait" verticalDpi="597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opLeftCell="A2" zoomScale="125" zoomScaleNormal="125" zoomScalePageLayoutView="125" workbookViewId="0">
      <selection activeCell="C18" sqref="C18"/>
    </sheetView>
  </sheetViews>
  <sheetFormatPr baseColWidth="10" defaultColWidth="8.83203125" defaultRowHeight="14" x14ac:dyDescent="0"/>
  <cols>
    <col min="2" max="2" width="40" bestFit="1" customWidth="1"/>
    <col min="5" max="5" width="13.33203125" customWidth="1"/>
    <col min="6" max="6" width="15.6640625" customWidth="1"/>
    <col min="8" max="8" width="12.6640625" customWidth="1"/>
    <col min="9" max="9" width="15.83203125" customWidth="1"/>
    <col min="11" max="11" width="12.5" customWidth="1"/>
    <col min="12" max="12" width="15.5" bestFit="1" customWidth="1"/>
    <col min="14" max="14" width="13.5" style="103" customWidth="1"/>
    <col min="15" max="15" width="15.83203125" customWidth="1"/>
  </cols>
  <sheetData>
    <row r="1" spans="1:15" ht="18">
      <c r="A1" s="205" t="s">
        <v>57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</row>
    <row r="2" spans="1:15" ht="15" thickBot="1"/>
    <row r="3" spans="1:15" ht="15" thickBot="1">
      <c r="E3" s="206" t="s">
        <v>76</v>
      </c>
      <c r="F3" s="207"/>
      <c r="H3" s="206" t="s">
        <v>75</v>
      </c>
      <c r="I3" s="207"/>
      <c r="K3" s="206" t="s">
        <v>78</v>
      </c>
      <c r="L3" s="207"/>
      <c r="N3" s="206" t="s">
        <v>79</v>
      </c>
      <c r="O3" s="207"/>
    </row>
    <row r="4" spans="1:15" ht="15" thickBot="1">
      <c r="A4" s="58"/>
      <c r="B4" s="59" t="s">
        <v>80</v>
      </c>
      <c r="C4" s="60"/>
      <c r="D4" s="60"/>
      <c r="E4" s="96"/>
      <c r="F4" s="92"/>
      <c r="G4" s="60"/>
      <c r="H4" s="96"/>
      <c r="I4" s="92"/>
      <c r="J4" s="60"/>
      <c r="K4" s="96"/>
      <c r="L4" s="92"/>
      <c r="M4" s="60"/>
      <c r="N4" s="104"/>
      <c r="O4" s="92"/>
    </row>
    <row r="5" spans="1:15" ht="15" customHeight="1">
      <c r="E5" s="16"/>
      <c r="F5" s="15"/>
      <c r="H5" s="16"/>
      <c r="I5" s="15"/>
      <c r="K5" s="16"/>
      <c r="L5" s="102"/>
      <c r="N5" s="105"/>
      <c r="O5" s="102"/>
    </row>
    <row r="6" spans="1:15">
      <c r="B6" t="s">
        <v>81</v>
      </c>
      <c r="E6" s="208" t="s">
        <v>87</v>
      </c>
      <c r="F6" s="209"/>
      <c r="H6" s="186" t="s">
        <v>83</v>
      </c>
      <c r="I6" s="187"/>
      <c r="K6" s="186" t="s">
        <v>85</v>
      </c>
      <c r="L6" s="187"/>
      <c r="N6" s="203"/>
      <c r="O6" s="204"/>
    </row>
    <row r="7" spans="1:15">
      <c r="B7" t="s">
        <v>82</v>
      </c>
      <c r="E7" s="192" t="s">
        <v>112</v>
      </c>
      <c r="F7" s="193"/>
      <c r="H7" s="186" t="s">
        <v>84</v>
      </c>
      <c r="I7" s="187"/>
      <c r="K7" s="192" t="s">
        <v>86</v>
      </c>
      <c r="L7" s="193"/>
      <c r="N7" s="203"/>
      <c r="O7" s="204"/>
    </row>
    <row r="8" spans="1:15">
      <c r="B8" t="s">
        <v>89</v>
      </c>
      <c r="E8" s="192"/>
      <c r="F8" s="193"/>
      <c r="H8" s="186"/>
      <c r="I8" s="187"/>
      <c r="K8" s="192"/>
      <c r="L8" s="193"/>
      <c r="N8" s="203"/>
      <c r="O8" s="204"/>
    </row>
    <row r="9" spans="1:15">
      <c r="B9" t="s">
        <v>58</v>
      </c>
      <c r="E9" s="192">
        <v>4</v>
      </c>
      <c r="F9" s="193"/>
      <c r="H9" s="192">
        <v>8</v>
      </c>
      <c r="I9" s="193"/>
      <c r="K9" s="192">
        <v>6</v>
      </c>
      <c r="L9" s="193"/>
      <c r="N9" s="203"/>
      <c r="O9" s="204"/>
    </row>
    <row r="10" spans="1:15">
      <c r="B10" t="s">
        <v>88</v>
      </c>
      <c r="E10" s="192">
        <v>200</v>
      </c>
      <c r="F10" s="193"/>
      <c r="H10" s="192"/>
      <c r="I10" s="193"/>
      <c r="K10" s="192"/>
      <c r="L10" s="193"/>
      <c r="N10" s="203"/>
      <c r="O10" s="204"/>
    </row>
    <row r="11" spans="1:15">
      <c r="B11" t="s">
        <v>59</v>
      </c>
      <c r="E11" s="192">
        <v>50</v>
      </c>
      <c r="F11" s="193"/>
      <c r="H11" s="192">
        <v>50</v>
      </c>
      <c r="I11" s="193"/>
      <c r="K11" s="192">
        <v>150</v>
      </c>
      <c r="L11" s="193"/>
      <c r="N11" s="203"/>
      <c r="O11" s="204"/>
    </row>
    <row r="12" spans="1:15">
      <c r="B12" t="s">
        <v>60</v>
      </c>
      <c r="E12" s="192">
        <v>7</v>
      </c>
      <c r="F12" s="193"/>
      <c r="H12" s="192">
        <v>7</v>
      </c>
      <c r="I12" s="193"/>
      <c r="K12" s="192">
        <v>7</v>
      </c>
      <c r="L12" s="193"/>
      <c r="N12" s="203"/>
      <c r="O12" s="204"/>
    </row>
    <row r="13" spans="1:15">
      <c r="E13" s="16"/>
      <c r="F13" s="15"/>
      <c r="H13" s="16"/>
      <c r="I13" s="15"/>
      <c r="K13" s="16"/>
      <c r="L13" s="15"/>
      <c r="N13" s="106"/>
      <c r="O13" s="15"/>
    </row>
    <row r="14" spans="1:15">
      <c r="E14" s="16"/>
      <c r="F14" s="15"/>
      <c r="H14" s="16"/>
      <c r="I14" s="15"/>
      <c r="K14" s="16"/>
      <c r="L14" s="15"/>
      <c r="N14" s="106"/>
      <c r="O14" s="15"/>
    </row>
    <row r="15" spans="1:15">
      <c r="E15" s="16"/>
      <c r="F15" s="15"/>
      <c r="H15" s="16"/>
      <c r="I15" s="15"/>
      <c r="K15" s="16"/>
      <c r="L15" s="15"/>
      <c r="N15" s="106"/>
      <c r="O15" s="15"/>
    </row>
    <row r="16" spans="1:15">
      <c r="E16" s="16"/>
      <c r="F16" s="97" t="s">
        <v>61</v>
      </c>
      <c r="H16" s="16"/>
      <c r="I16" s="97" t="s">
        <v>61</v>
      </c>
      <c r="K16" s="16"/>
      <c r="L16" s="97" t="s">
        <v>61</v>
      </c>
      <c r="N16" s="106"/>
      <c r="O16" s="97" t="s">
        <v>61</v>
      </c>
    </row>
    <row r="17" spans="1:15">
      <c r="B17" t="s">
        <v>38</v>
      </c>
      <c r="E17" s="21">
        <v>9735</v>
      </c>
      <c r="F17" s="23">
        <v>9400</v>
      </c>
      <c r="G17" s="1"/>
      <c r="H17" s="21">
        <v>6545</v>
      </c>
      <c r="I17" s="23">
        <v>8925</v>
      </c>
      <c r="J17" s="1"/>
      <c r="K17" s="21">
        <v>4680</v>
      </c>
      <c r="L17" s="23">
        <v>6000</v>
      </c>
      <c r="N17" s="203"/>
      <c r="O17" s="204"/>
    </row>
    <row r="18" spans="1:15" ht="28">
      <c r="E18" s="16"/>
      <c r="F18" s="98" t="s">
        <v>62</v>
      </c>
      <c r="H18" s="16"/>
      <c r="I18" s="20" t="s">
        <v>62</v>
      </c>
      <c r="K18" s="16"/>
      <c r="L18" s="98" t="s">
        <v>62</v>
      </c>
      <c r="N18" s="107"/>
      <c r="O18" s="20" t="s">
        <v>62</v>
      </c>
    </row>
    <row r="19" spans="1:15">
      <c r="B19" t="s">
        <v>40</v>
      </c>
      <c r="E19" s="21">
        <v>3666</v>
      </c>
      <c r="F19" s="99">
        <v>0.39</v>
      </c>
      <c r="H19" s="21">
        <v>5355</v>
      </c>
      <c r="I19" s="99">
        <v>0.6</v>
      </c>
      <c r="J19" s="90"/>
      <c r="K19" s="21">
        <v>3000</v>
      </c>
      <c r="L19" s="99">
        <v>0.5</v>
      </c>
      <c r="N19" s="107">
        <f>O17*O19</f>
        <v>0</v>
      </c>
      <c r="O19" s="99"/>
    </row>
    <row r="20" spans="1:15">
      <c r="B20" t="s">
        <v>63</v>
      </c>
      <c r="E20" s="21">
        <f>(E17+E19)/2</f>
        <v>6700.5</v>
      </c>
      <c r="F20" s="15"/>
      <c r="H20" s="21">
        <f>(H17+H19)/2</f>
        <v>5950</v>
      </c>
      <c r="I20" s="15"/>
      <c r="K20" s="21">
        <v>3840</v>
      </c>
      <c r="L20" s="15"/>
      <c r="N20" s="107">
        <f>(N17+N19)/2</f>
        <v>0</v>
      </c>
      <c r="O20" s="15"/>
    </row>
    <row r="21" spans="1:15">
      <c r="E21" s="21"/>
      <c r="F21" s="15"/>
      <c r="H21" s="21"/>
      <c r="I21" s="15"/>
      <c r="K21" s="21"/>
      <c r="L21" s="15"/>
      <c r="N21" s="107"/>
      <c r="O21" s="15"/>
    </row>
    <row r="22" spans="1:15">
      <c r="B22" s="3" t="s">
        <v>64</v>
      </c>
      <c r="E22" s="21">
        <f>E17-E19</f>
        <v>6069</v>
      </c>
      <c r="F22" s="15"/>
      <c r="H22" s="21">
        <f>H17-H19</f>
        <v>1190</v>
      </c>
      <c r="I22" s="15"/>
      <c r="K22" s="21">
        <f>K17-K19</f>
        <v>1680</v>
      </c>
      <c r="L22" s="15"/>
      <c r="N22" s="107">
        <f>N17-N19</f>
        <v>0</v>
      </c>
      <c r="O22" s="15"/>
    </row>
    <row r="23" spans="1:15" ht="15" thickBot="1">
      <c r="E23" s="21"/>
      <c r="F23" s="15"/>
      <c r="H23" s="21"/>
      <c r="I23" s="15"/>
      <c r="K23" s="21"/>
      <c r="L23" s="15"/>
      <c r="N23" s="107"/>
      <c r="O23" s="15"/>
    </row>
    <row r="24" spans="1:15" ht="15" thickBot="1">
      <c r="A24" s="58"/>
      <c r="B24" s="59" t="s">
        <v>43</v>
      </c>
      <c r="C24" s="60"/>
      <c r="D24" s="60"/>
      <c r="E24" s="65"/>
      <c r="F24" s="64"/>
      <c r="G24" s="60"/>
      <c r="H24" s="65"/>
      <c r="I24" s="64"/>
      <c r="J24" s="60"/>
      <c r="K24" s="65"/>
      <c r="L24" s="64"/>
      <c r="M24" s="60"/>
      <c r="N24" s="108"/>
      <c r="O24" s="64"/>
    </row>
    <row r="25" spans="1:15">
      <c r="E25" s="21"/>
      <c r="F25" s="15"/>
      <c r="H25" s="21"/>
      <c r="I25" s="15"/>
      <c r="K25" s="21"/>
      <c r="L25" s="15"/>
      <c r="N25" s="107"/>
      <c r="O25" s="15"/>
    </row>
    <row r="26" spans="1:15">
      <c r="B26" t="s">
        <v>44</v>
      </c>
      <c r="E26" s="21">
        <f>E22/E12</f>
        <v>867</v>
      </c>
      <c r="F26" s="23"/>
      <c r="G26" s="1"/>
      <c r="H26" s="21">
        <f>H22/H12</f>
        <v>170</v>
      </c>
      <c r="I26" s="23"/>
      <c r="J26" s="1"/>
      <c r="K26" s="21">
        <f>K22/K12</f>
        <v>240</v>
      </c>
      <c r="L26" s="23"/>
      <c r="M26" s="21"/>
      <c r="N26" s="107" t="e">
        <f>N22/N12</f>
        <v>#DIV/0!</v>
      </c>
      <c r="O26" s="15"/>
    </row>
    <row r="27" spans="1:15">
      <c r="B27" t="s">
        <v>45</v>
      </c>
      <c r="E27" s="21">
        <f>E20*5%</f>
        <v>335.02500000000003</v>
      </c>
      <c r="F27" s="23"/>
      <c r="G27" s="1"/>
      <c r="H27" s="21">
        <f>H20*5%</f>
        <v>297.5</v>
      </c>
      <c r="I27" s="23"/>
      <c r="J27" s="1"/>
      <c r="K27" s="21">
        <f>K20*5%</f>
        <v>192</v>
      </c>
      <c r="L27" s="23"/>
      <c r="M27" s="21"/>
      <c r="N27" s="107">
        <f>N20*5%</f>
        <v>0</v>
      </c>
      <c r="O27" s="15"/>
    </row>
    <row r="28" spans="1:15">
      <c r="B28" t="s">
        <v>65</v>
      </c>
      <c r="E28" s="21">
        <f>E20*1%</f>
        <v>67.004999999999995</v>
      </c>
      <c r="F28" s="23"/>
      <c r="G28" s="1"/>
      <c r="H28" s="21">
        <f>H20*1%</f>
        <v>59.5</v>
      </c>
      <c r="I28" s="23"/>
      <c r="J28" s="1"/>
      <c r="K28" s="21">
        <f>K20*1%</f>
        <v>38.4</v>
      </c>
      <c r="L28" s="23"/>
      <c r="M28" s="21"/>
      <c r="N28" s="107">
        <f>N20*1%</f>
        <v>0</v>
      </c>
      <c r="O28" s="15"/>
    </row>
    <row r="29" spans="1:15">
      <c r="E29" s="21"/>
      <c r="F29" s="23"/>
      <c r="G29" s="1"/>
      <c r="H29" s="21"/>
      <c r="I29" s="23"/>
      <c r="J29" s="1"/>
      <c r="K29" s="21"/>
      <c r="L29" s="23"/>
      <c r="M29" s="21"/>
      <c r="N29" s="107"/>
      <c r="O29" s="15"/>
    </row>
    <row r="30" spans="1:15">
      <c r="B30" s="3" t="s">
        <v>46</v>
      </c>
      <c r="E30" s="21">
        <f>E26+E27+E28</f>
        <v>1269.0300000000002</v>
      </c>
      <c r="F30" s="23"/>
      <c r="G30" s="1"/>
      <c r="H30" s="21">
        <f>H26+H27+H28</f>
        <v>527</v>
      </c>
      <c r="I30" s="23"/>
      <c r="J30" s="1"/>
      <c r="K30" s="21">
        <f>K26+K27+K28</f>
        <v>470.4</v>
      </c>
      <c r="L30" s="23"/>
      <c r="M30" s="21"/>
      <c r="N30" s="107" t="e">
        <f>N26+N27+N28</f>
        <v>#DIV/0!</v>
      </c>
      <c r="O30" s="15"/>
    </row>
    <row r="31" spans="1:15">
      <c r="B31" s="3" t="s">
        <v>47</v>
      </c>
      <c r="E31" s="21">
        <f>E30/E11</f>
        <v>25.380600000000005</v>
      </c>
      <c r="F31" s="23"/>
      <c r="G31" s="1"/>
      <c r="H31" s="21">
        <f>H30/H11</f>
        <v>10.54</v>
      </c>
      <c r="I31" s="23"/>
      <c r="J31" s="1"/>
      <c r="K31" s="21">
        <f>K30/K11</f>
        <v>3.1359999999999997</v>
      </c>
      <c r="L31" s="23"/>
      <c r="M31" s="21"/>
      <c r="N31" s="107" t="e">
        <f>N30/N11</f>
        <v>#DIV/0!</v>
      </c>
      <c r="O31" s="15"/>
    </row>
    <row r="32" spans="1:15" ht="15" thickBot="1">
      <c r="E32" s="21"/>
      <c r="F32" s="23"/>
      <c r="G32" s="1"/>
      <c r="H32" s="21"/>
      <c r="I32" s="23"/>
      <c r="J32" s="1"/>
      <c r="K32" s="21"/>
      <c r="L32" s="23"/>
      <c r="M32" s="21"/>
      <c r="N32" s="107"/>
      <c r="O32" s="15"/>
    </row>
    <row r="33" spans="1:15" ht="15" thickBot="1">
      <c r="A33" s="93"/>
      <c r="B33" s="59" t="s">
        <v>48</v>
      </c>
      <c r="C33" s="59"/>
      <c r="D33" s="59"/>
      <c r="E33" s="100"/>
      <c r="F33" s="101"/>
      <c r="G33" s="94"/>
      <c r="H33" s="100"/>
      <c r="I33" s="101"/>
      <c r="J33" s="94"/>
      <c r="K33" s="100"/>
      <c r="L33" s="101"/>
      <c r="M33" s="100"/>
      <c r="N33" s="109"/>
      <c r="O33" s="95"/>
    </row>
    <row r="34" spans="1:15">
      <c r="E34" s="21"/>
      <c r="F34" s="23"/>
      <c r="G34" s="1"/>
      <c r="H34" s="21"/>
      <c r="I34" s="23"/>
      <c r="J34" s="1"/>
      <c r="K34" s="21"/>
      <c r="L34" s="23"/>
      <c r="M34" s="21"/>
      <c r="N34" s="107"/>
      <c r="O34" s="15"/>
    </row>
    <row r="35" spans="1:15">
      <c r="B35" t="s">
        <v>49</v>
      </c>
      <c r="E35" s="21">
        <f>F17*1%</f>
        <v>94</v>
      </c>
      <c r="F35" s="23"/>
      <c r="G35" s="1"/>
      <c r="H35" s="21">
        <f>I17*1%</f>
        <v>89.25</v>
      </c>
      <c r="I35" s="23"/>
      <c r="J35" s="1"/>
      <c r="K35" s="21">
        <f>L17*5%</f>
        <v>300</v>
      </c>
      <c r="L35" s="23"/>
      <c r="M35" s="21"/>
      <c r="N35" s="107">
        <f>O17*5%</f>
        <v>0</v>
      </c>
      <c r="O35" s="15"/>
    </row>
    <row r="36" spans="1:15">
      <c r="B36" t="s">
        <v>66</v>
      </c>
      <c r="E36" s="21">
        <f>E35*5%</f>
        <v>4.7</v>
      </c>
      <c r="F36" s="23"/>
      <c r="G36" s="1"/>
      <c r="H36" s="21">
        <f>H35*5%</f>
        <v>4.4625000000000004</v>
      </c>
      <c r="I36" s="23"/>
      <c r="J36" s="1"/>
      <c r="K36" s="21">
        <f>K35*5%</f>
        <v>15</v>
      </c>
      <c r="L36" s="23"/>
      <c r="M36" s="21"/>
      <c r="N36" s="107">
        <f>N35*5%</f>
        <v>0</v>
      </c>
      <c r="O36" s="15"/>
    </row>
    <row r="37" spans="1:15">
      <c r="E37" s="21"/>
      <c r="F37" s="23"/>
      <c r="G37" s="1"/>
      <c r="H37" s="21"/>
      <c r="I37" s="23"/>
      <c r="J37" s="1"/>
      <c r="K37" s="21"/>
      <c r="L37" s="23"/>
      <c r="M37" s="21"/>
      <c r="N37" s="107"/>
      <c r="O37" s="15"/>
    </row>
    <row r="38" spans="1:15">
      <c r="B38" s="3" t="s">
        <v>52</v>
      </c>
      <c r="E38" s="21">
        <f>E35+E36</f>
        <v>98.7</v>
      </c>
      <c r="F38" s="23"/>
      <c r="G38" s="1"/>
      <c r="H38" s="21">
        <f>H35+H36</f>
        <v>93.712500000000006</v>
      </c>
      <c r="I38" s="23"/>
      <c r="J38" s="1"/>
      <c r="K38" s="21">
        <f>K35+K36</f>
        <v>315</v>
      </c>
      <c r="L38" s="23"/>
      <c r="M38" s="21"/>
      <c r="N38" s="107">
        <f>N35+N36</f>
        <v>0</v>
      </c>
      <c r="O38" s="15"/>
    </row>
    <row r="39" spans="1:15">
      <c r="B39" s="3" t="s">
        <v>53</v>
      </c>
      <c r="E39" s="21">
        <f>E38/E11</f>
        <v>1.974</v>
      </c>
      <c r="F39" s="23"/>
      <c r="G39" s="1"/>
      <c r="H39" s="21">
        <f>H38/H11</f>
        <v>1.8742500000000002</v>
      </c>
      <c r="I39" s="23"/>
      <c r="J39" s="1"/>
      <c r="K39" s="21">
        <f>K38/K11</f>
        <v>2.1</v>
      </c>
      <c r="L39" s="23"/>
      <c r="M39" s="21"/>
      <c r="N39" s="107" t="e">
        <f>N38/N11</f>
        <v>#DIV/0!</v>
      </c>
      <c r="O39" s="15"/>
    </row>
    <row r="40" spans="1:15" ht="15" thickBot="1">
      <c r="E40" s="21"/>
      <c r="F40" s="23"/>
      <c r="G40" s="1"/>
      <c r="H40" s="21"/>
      <c r="I40" s="23"/>
      <c r="J40" s="1"/>
      <c r="K40" s="21"/>
      <c r="L40" s="23"/>
      <c r="M40" s="21"/>
      <c r="N40" s="107"/>
      <c r="O40" s="15"/>
    </row>
    <row r="41" spans="1:15" ht="15" thickBot="1">
      <c r="A41" s="93"/>
      <c r="B41" s="59" t="s">
        <v>54</v>
      </c>
      <c r="C41" s="59"/>
      <c r="D41" s="59"/>
      <c r="E41" s="100"/>
      <c r="F41" s="101"/>
      <c r="G41" s="94"/>
      <c r="H41" s="100"/>
      <c r="I41" s="101"/>
      <c r="J41" s="94"/>
      <c r="K41" s="100"/>
      <c r="L41" s="101"/>
      <c r="M41" s="100"/>
      <c r="N41" s="109"/>
      <c r="O41" s="95"/>
    </row>
    <row r="42" spans="1:15" ht="15" thickBot="1">
      <c r="E42" s="21"/>
      <c r="F42" s="23"/>
      <c r="G42" s="1"/>
      <c r="H42" s="21"/>
      <c r="I42" s="23"/>
      <c r="J42" s="1"/>
      <c r="K42" s="21"/>
      <c r="L42" s="23"/>
      <c r="M42" s="21"/>
      <c r="N42" s="107"/>
      <c r="O42" s="15"/>
    </row>
    <row r="43" spans="1:15" ht="15" thickBot="1">
      <c r="B43" s="3" t="s">
        <v>67</v>
      </c>
      <c r="E43" s="21">
        <f>E30+E38</f>
        <v>1367.7300000000002</v>
      </c>
      <c r="F43" s="23"/>
      <c r="G43" s="1"/>
      <c r="H43" s="21">
        <f>H30+H38</f>
        <v>620.71249999999998</v>
      </c>
      <c r="I43" s="23"/>
      <c r="J43" s="1"/>
      <c r="K43" s="21">
        <f>K30+K38</f>
        <v>785.4</v>
      </c>
      <c r="L43" s="23"/>
      <c r="M43" s="21"/>
      <c r="N43" s="67" t="e">
        <f>N30+N38</f>
        <v>#DIV/0!</v>
      </c>
      <c r="O43" s="15"/>
    </row>
    <row r="44" spans="1:15" ht="15" thickBot="1">
      <c r="B44" s="3" t="s">
        <v>68</v>
      </c>
      <c r="E44" s="21">
        <f>E43/E11</f>
        <v>27.354600000000005</v>
      </c>
      <c r="F44" s="23"/>
      <c r="G44" s="1"/>
      <c r="H44" s="21">
        <f>H43/H11</f>
        <v>12.414249999999999</v>
      </c>
      <c r="I44" s="23"/>
      <c r="J44" s="1"/>
      <c r="K44" s="21">
        <f>K43/K11</f>
        <v>5.2359999999999998</v>
      </c>
      <c r="L44" s="23"/>
      <c r="M44" s="21"/>
      <c r="N44" s="67" t="e">
        <f>N43/N11</f>
        <v>#DIV/0!</v>
      </c>
      <c r="O44" s="15"/>
    </row>
    <row r="45" spans="1:15" ht="15" thickBot="1">
      <c r="E45" s="29"/>
      <c r="F45" s="26"/>
      <c r="H45" s="29"/>
      <c r="I45" s="26"/>
      <c r="K45" s="29"/>
      <c r="L45" s="26"/>
      <c r="N45" s="110"/>
      <c r="O45" s="26"/>
    </row>
  </sheetData>
  <customSheetViews>
    <customSheetView guid="{52D06229-B970-A649-ADC5-448E79F8D2A9}" scale="125">
      <selection activeCell="C18" sqref="C18"/>
      <pageSetup orientation="portrait" verticalDpi="597"/>
    </customSheetView>
    <customSheetView guid="{B5EDB035-5880-4227-86B9-2FAE6E784DEA}" scale="125" topLeftCell="A2">
      <selection activeCell="C18" sqref="C18"/>
      <pageSetup orientation="portrait" verticalDpi="597"/>
    </customSheetView>
  </customSheetViews>
  <mergeCells count="34">
    <mergeCell ref="N3:O3"/>
    <mergeCell ref="E6:F6"/>
    <mergeCell ref="H6:I6"/>
    <mergeCell ref="E3:F3"/>
    <mergeCell ref="H3:I3"/>
    <mergeCell ref="K3:L3"/>
    <mergeCell ref="K6:L6"/>
    <mergeCell ref="K7:L7"/>
    <mergeCell ref="E9:F9"/>
    <mergeCell ref="E11:F11"/>
    <mergeCell ref="E8:F8"/>
    <mergeCell ref="H8:I8"/>
    <mergeCell ref="K8:L8"/>
    <mergeCell ref="E10:F10"/>
    <mergeCell ref="H10:I10"/>
    <mergeCell ref="K10:L10"/>
    <mergeCell ref="E7:F7"/>
    <mergeCell ref="H7:I7"/>
    <mergeCell ref="N11:O11"/>
    <mergeCell ref="N12:O12"/>
    <mergeCell ref="N17:O17"/>
    <mergeCell ref="A1:O1"/>
    <mergeCell ref="N6:O6"/>
    <mergeCell ref="N7:O7"/>
    <mergeCell ref="N8:O8"/>
    <mergeCell ref="N9:O9"/>
    <mergeCell ref="N10:O10"/>
    <mergeCell ref="E12:F12"/>
    <mergeCell ref="H9:I9"/>
    <mergeCell ref="H11:I11"/>
    <mergeCell ref="H12:I12"/>
    <mergeCell ref="K9:L9"/>
    <mergeCell ref="K11:L11"/>
    <mergeCell ref="K12:L12"/>
  </mergeCells>
  <pageMargins left="0.75" right="0.75" top="1" bottom="1" header="0.5" footer="0.5"/>
  <pageSetup orientation="portrait" verticalDpi="597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Salvage Value Tables</vt:lpstr>
      <vt:lpstr>Tractor Cost Analysis</vt:lpstr>
      <vt:lpstr>Implement Cost Analysis</vt:lpstr>
    </vt:vector>
  </TitlesOfParts>
  <Company>UK Agricultural Economics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Christy Cassady</cp:lastModifiedBy>
  <dcterms:created xsi:type="dcterms:W3CDTF">2019-03-25T14:08:16Z</dcterms:created>
  <dcterms:modified xsi:type="dcterms:W3CDTF">2020-09-17T15:37:27Z</dcterms:modified>
</cp:coreProperties>
</file>